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\Documents\Hockey\ClubMark\Coaching\"/>
    </mc:Choice>
  </mc:AlternateContent>
  <xr:revisionPtr revIDLastSave="0" documentId="8_{1B493DA4-8EA9-4136-9C28-00A07CB37E3B}" xr6:coauthVersionLast="43" xr6:coauthVersionMax="43" xr10:uidLastSave="{00000000-0000-0000-0000-000000000000}"/>
  <bookViews>
    <workbookView xWindow="-120" yWindow="-120" windowWidth="19440" windowHeight="11640" tabRatio="686" firstSheet="1" activeTab="1" xr2:uid="{00000000-000D-0000-FFFF-FFFF00000000}"/>
  </bookViews>
  <sheets>
    <sheet name="Instructions" sheetId="2" r:id="rId1"/>
    <sheet name="Current Coaches" sheetId="1" r:id="rId2"/>
    <sheet name="Current Sessions" sheetId="3" r:id="rId3"/>
    <sheet name="Calc Sheet" sheetId="6" state="hidden" r:id="rId4"/>
    <sheet name="Players Table" sheetId="14" state="hidden" r:id="rId5"/>
    <sheet name="Coach Data Calcs" sheetId="13" state="hidden" r:id="rId6"/>
    <sheet name="Summary Sheet" sheetId="15" r:id="rId7"/>
    <sheet name="Development Needs" sheetId="4" r:id="rId8"/>
    <sheet name="Action Plan" sheetId="16" r:id="rId9"/>
    <sheet name="Safeguarding" sheetId="17" state="hidden" r:id="rId10"/>
    <sheet name="Safeguarding Calc" sheetId="18" state="hidden" r:id="rId11"/>
  </sheets>
  <definedNames>
    <definedName name="_xlnm._FilterDatabase" localSheetId="1" hidden="1">'Current Coaches'!$D$7:$M$79</definedName>
    <definedName name="_xlnm.Print_Area" localSheetId="6">'Summary Sheet'!$A$1:$S$103</definedName>
    <definedName name="Safe_List">OFFSET(Safeguarding!$A$2,0,MATCH('Current Coaches'!$F1,Safeguarding!$A$1:$D$1,0)-1,COUNTA(OFFSET(Safeguarding!$A$1,0,MATCH('Current Coaches'!$F1,Safeguarding!$A$1:$D$1,0)-1,10,1))-1,1)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3" l="1"/>
  <c r="A4" i="13"/>
  <c r="B3" i="13"/>
  <c r="A3" i="13"/>
  <c r="B2" i="13"/>
  <c r="A2" i="13"/>
  <c r="E2" i="6"/>
  <c r="E3" i="6"/>
  <c r="E4" i="6"/>
  <c r="E5" i="6"/>
  <c r="E6" i="6"/>
  <c r="E7" i="6"/>
  <c r="H6" i="6"/>
  <c r="H5" i="6"/>
  <c r="H4" i="6"/>
  <c r="H3" i="6"/>
  <c r="H2" i="6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C5" i="18"/>
  <c r="B2" i="18"/>
  <c r="B4" i="18"/>
  <c r="B5" i="18"/>
  <c r="D3" i="18"/>
  <c r="B3" i="18"/>
  <c r="D2" i="18"/>
  <c r="D4" i="18"/>
  <c r="D5" i="18"/>
  <c r="C2" i="18"/>
  <c r="C3" i="18"/>
  <c r="C4" i="18"/>
  <c r="B8" i="18"/>
  <c r="B6" i="18"/>
  <c r="B9" i="18"/>
  <c r="C6" i="18"/>
  <c r="C9" i="18"/>
  <c r="D6" i="18"/>
  <c r="D9" i="18"/>
  <c r="B7" i="18"/>
  <c r="C7" i="18"/>
  <c r="D7" i="18"/>
  <c r="N37" i="1"/>
  <c r="N28" i="1"/>
  <c r="N29" i="1"/>
  <c r="N30" i="1"/>
  <c r="N31" i="1"/>
  <c r="N32" i="1"/>
  <c r="N33" i="1"/>
  <c r="N34" i="1"/>
  <c r="N35" i="1"/>
  <c r="N36" i="1"/>
  <c r="K3" i="6"/>
  <c r="V4" i="6"/>
  <c r="K5" i="6"/>
  <c r="K6" i="6"/>
  <c r="K2" i="6"/>
  <c r="K19" i="14"/>
  <c r="C2" i="6"/>
  <c r="D2" i="6"/>
  <c r="C3" i="6"/>
  <c r="D3" i="6"/>
  <c r="C4" i="6"/>
  <c r="D4" i="6"/>
  <c r="C5" i="6"/>
  <c r="V5" i="6"/>
  <c r="D5" i="6"/>
  <c r="C6" i="6"/>
  <c r="D6" i="6"/>
  <c r="G40" i="13"/>
  <c r="H40" i="13"/>
  <c r="G41" i="13"/>
  <c r="H41" i="13"/>
  <c r="G42" i="13"/>
  <c r="H42" i="13"/>
  <c r="G43" i="13"/>
  <c r="H43" i="13"/>
  <c r="G44" i="13"/>
  <c r="H44" i="13"/>
  <c r="F44" i="13"/>
  <c r="F43" i="13"/>
  <c r="F42" i="13"/>
  <c r="F40" i="13"/>
  <c r="F41" i="13"/>
  <c r="C50" i="13"/>
  <c r="C49" i="13"/>
  <c r="C48" i="13"/>
  <c r="C47" i="13"/>
  <c r="C46" i="13"/>
  <c r="C45" i="13"/>
  <c r="C44" i="13"/>
  <c r="C43" i="13"/>
  <c r="C42" i="13"/>
  <c r="C41" i="13"/>
  <c r="C37" i="13"/>
  <c r="C38" i="13"/>
  <c r="C39" i="13"/>
  <c r="C40" i="13"/>
  <c r="C36" i="13"/>
  <c r="G16" i="14"/>
  <c r="K16" i="14"/>
  <c r="K17" i="14"/>
  <c r="K18" i="14"/>
  <c r="K20" i="14"/>
  <c r="K21" i="14"/>
  <c r="K22" i="14"/>
  <c r="K23" i="14"/>
  <c r="B3" i="4"/>
  <c r="B2" i="15"/>
  <c r="B3" i="15"/>
  <c r="K15" i="14"/>
  <c r="B3" i="6"/>
  <c r="B4" i="6"/>
  <c r="B5" i="6"/>
  <c r="B6" i="6"/>
  <c r="B2" i="6"/>
  <c r="B3" i="14"/>
  <c r="B2" i="14"/>
  <c r="B13" i="13"/>
  <c r="B14" i="13"/>
  <c r="B15" i="13"/>
  <c r="B16" i="13"/>
  <c r="B17" i="13"/>
  <c r="B18" i="13"/>
  <c r="B19" i="13"/>
  <c r="B12" i="13"/>
  <c r="B1" i="13"/>
  <c r="B11" i="13"/>
  <c r="B10" i="13"/>
  <c r="B9" i="13"/>
  <c r="B8" i="13"/>
  <c r="B7" i="13"/>
  <c r="B6" i="13"/>
  <c r="B5" i="13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I5" i="6"/>
  <c r="E10" i="14"/>
  <c r="I4" i="6"/>
  <c r="E9" i="14"/>
  <c r="F5" i="6"/>
  <c r="C10" i="14"/>
  <c r="I3" i="6"/>
  <c r="E8" i="14"/>
  <c r="F2" i="6"/>
  <c r="C7" i="14"/>
  <c r="I2" i="6"/>
  <c r="E7" i="14"/>
  <c r="I6" i="6"/>
  <c r="E11" i="14"/>
  <c r="K4" i="6"/>
  <c r="L4" i="6"/>
  <c r="O6" i="6"/>
  <c r="D11" i="14"/>
  <c r="G6" i="6"/>
  <c r="O4" i="6"/>
  <c r="D9" i="14"/>
  <c r="E8" i="6"/>
  <c r="G2" i="6"/>
  <c r="V3" i="6"/>
  <c r="F6" i="6"/>
  <c r="C11" i="14"/>
  <c r="G5" i="6"/>
  <c r="F7" i="14"/>
  <c r="O5" i="6"/>
  <c r="D10" i="14"/>
  <c r="O2" i="6"/>
  <c r="D7" i="14"/>
  <c r="O3" i="6"/>
  <c r="D8" i="14"/>
  <c r="L6" i="6"/>
  <c r="G3" i="6"/>
  <c r="F11" i="14"/>
  <c r="C21" i="14"/>
  <c r="V2" i="6"/>
  <c r="H7" i="6"/>
  <c r="G4" i="6"/>
  <c r="F3" i="6"/>
  <c r="V6" i="6"/>
  <c r="B7" i="6"/>
  <c r="F4" i="6"/>
  <c r="C9" i="14"/>
  <c r="D8" i="6"/>
  <c r="C7" i="6"/>
  <c r="D7" i="6"/>
  <c r="O7" i="6"/>
  <c r="L2" i="6"/>
  <c r="R2" i="6"/>
  <c r="S2" i="6"/>
  <c r="L5" i="6"/>
  <c r="F10" i="14"/>
  <c r="C20" i="14"/>
  <c r="F9" i="14"/>
  <c r="C19" i="14"/>
  <c r="G7" i="6"/>
  <c r="F7" i="6"/>
  <c r="C8" i="14"/>
  <c r="P6" i="6"/>
  <c r="Q6" i="6"/>
  <c r="M6" i="6"/>
  <c r="N6" i="6"/>
  <c r="R6" i="6"/>
  <c r="S6" i="6"/>
  <c r="P4" i="6"/>
  <c r="Q4" i="6"/>
  <c r="M4" i="6"/>
  <c r="N4" i="6"/>
  <c r="R4" i="6"/>
  <c r="S4" i="6"/>
  <c r="C17" i="14"/>
  <c r="F8" i="14"/>
  <c r="C18" i="14"/>
  <c r="L3" i="6"/>
  <c r="K7" i="6"/>
  <c r="L7" i="6"/>
  <c r="T4" i="6"/>
  <c r="G9" i="14"/>
  <c r="T6" i="6"/>
  <c r="G11" i="14"/>
  <c r="T2" i="6"/>
  <c r="G7" i="14"/>
  <c r="P2" i="6"/>
  <c r="Q2" i="6"/>
  <c r="M2" i="6"/>
  <c r="N2" i="6"/>
  <c r="M5" i="6"/>
  <c r="N5" i="6"/>
  <c r="P5" i="6"/>
  <c r="Q5" i="6"/>
  <c r="R5" i="6"/>
  <c r="S5" i="6"/>
  <c r="C12" i="14"/>
  <c r="R7" i="6"/>
  <c r="S7" i="6"/>
  <c r="T7" i="6"/>
  <c r="F12" i="14"/>
  <c r="P7" i="6"/>
  <c r="M7" i="6"/>
  <c r="N7" i="6"/>
  <c r="R3" i="6"/>
  <c r="S3" i="6"/>
  <c r="M3" i="6"/>
  <c r="N3" i="6"/>
  <c r="P3" i="6"/>
  <c r="Q3" i="6"/>
  <c r="E17" i="14"/>
  <c r="H7" i="14"/>
  <c r="E21" i="14"/>
  <c r="H11" i="14"/>
  <c r="G21" i="14"/>
  <c r="E19" i="14"/>
  <c r="H9" i="14"/>
  <c r="G19" i="14"/>
  <c r="T5" i="6"/>
  <c r="G10" i="14"/>
  <c r="T3" i="6"/>
  <c r="G8" i="14"/>
  <c r="G17" i="14"/>
  <c r="H8" i="14"/>
  <c r="G18" i="14"/>
  <c r="E18" i="14"/>
  <c r="H10" i="14"/>
  <c r="G20" i="14"/>
  <c r="E20" i="14"/>
  <c r="H12" i="14"/>
</calcChain>
</file>

<file path=xl/sharedStrings.xml><?xml version="1.0" encoding="utf-8"?>
<sst xmlns="http://schemas.openxmlformats.org/spreadsheetml/2006/main" count="379" uniqueCount="195">
  <si>
    <t>Gender</t>
  </si>
  <si>
    <t>Age</t>
  </si>
  <si>
    <t>Role</t>
  </si>
  <si>
    <t>Adult</t>
  </si>
  <si>
    <t xml:space="preserve">Social </t>
  </si>
  <si>
    <t>Flyerz</t>
  </si>
  <si>
    <t>Social</t>
  </si>
  <si>
    <t>Type</t>
  </si>
  <si>
    <t>Can effectively plan fun, engaging and developmental sessions that apply the Golden Thread</t>
  </si>
  <si>
    <t>Develop and deliver practical ideas on how to coach fun, exciting and dynamic games that facilitate effective learning environments for children</t>
  </si>
  <si>
    <t>Develop and deliver practical ideas on how to integrate goalkeepers more easily into activities </t>
  </si>
  <si>
    <t>Purpose of this planner</t>
  </si>
  <si>
    <t>How to use</t>
  </si>
  <si>
    <t xml:space="preserve">All cells marked in green have drop-down boxes for answers. To see the options click on the cell and then click on the grey triangle beside the cell. </t>
  </si>
  <si>
    <t>Coach</t>
  </si>
  <si>
    <t>Assistant</t>
  </si>
  <si>
    <t xml:space="preserve">Helper </t>
  </si>
  <si>
    <t>Definition</t>
  </si>
  <si>
    <t>Sessions coached with each group</t>
  </si>
  <si>
    <t>Adults</t>
  </si>
  <si>
    <t>Someone who coaches a club team, or specific group for example juniors.</t>
  </si>
  <si>
    <t>Coaching fun and informal sessions such as Back to Hockey or Rush Hockey</t>
  </si>
  <si>
    <t>Coaching sessions for people with disabilities</t>
  </si>
  <si>
    <t>CLUB</t>
  </si>
  <si>
    <t>12 to 16 years</t>
  </si>
  <si>
    <t>Develop and deliver practical ideas on how to coach fun, exciting and dynamic games that facilitate effective learning environments for club teams </t>
  </si>
  <si>
    <t>Understand the principles for developing talented hockey players</t>
  </si>
  <si>
    <t>Forecast participants per session</t>
  </si>
  <si>
    <t>extra players per session</t>
  </si>
  <si>
    <t>% increase in sessions</t>
  </si>
  <si>
    <t>Original particpant:coach ratio</t>
  </si>
  <si>
    <t>Forecast particpant:coach ratio</t>
  </si>
  <si>
    <t>extra players per coach</t>
  </si>
  <si>
    <t>Total sessions coached</t>
  </si>
  <si>
    <t>Comments (if applicable)</t>
  </si>
  <si>
    <t>Club Name</t>
  </si>
  <si>
    <t>Region</t>
  </si>
  <si>
    <t>Avg coaches per session</t>
  </si>
  <si>
    <t xml:space="preserve">Coached sessions </t>
  </si>
  <si>
    <t>Group</t>
  </si>
  <si>
    <t>New Participants</t>
  </si>
  <si>
    <t>Average No. Players per Coached Session</t>
  </si>
  <si>
    <t>Total No. Players</t>
  </si>
  <si>
    <t>Projected Growth of Coached Players (</t>
  </si>
  <si>
    <t>Total</t>
  </si>
  <si>
    <t>Number of Coaches</t>
  </si>
  <si>
    <t>Club Information - Current Coaches</t>
  </si>
  <si>
    <t>Other</t>
  </si>
  <si>
    <r>
      <t xml:space="preserve">How much hockey are you providing at your club </t>
    </r>
    <r>
      <rPr>
        <b/>
        <sz val="11"/>
        <color theme="1"/>
        <rFont val="Arial"/>
        <family val="2"/>
      </rPr>
      <t>on a weekly basis</t>
    </r>
    <r>
      <rPr>
        <sz val="11"/>
        <color theme="1"/>
        <rFont val="Arial"/>
        <family val="2"/>
      </rPr>
      <t>?</t>
    </r>
  </si>
  <si>
    <t xml:space="preserve">Developing effective player – coach relationships </t>
  </si>
  <si>
    <t>Total Coaches</t>
  </si>
  <si>
    <t>Sessional coach award</t>
  </si>
  <si>
    <t>EH coach award</t>
  </si>
  <si>
    <t>Level 1</t>
  </si>
  <si>
    <t>Level 2</t>
  </si>
  <si>
    <t>Level 3</t>
  </si>
  <si>
    <t>No. of additional Coaches required for 12:1 ratio</t>
  </si>
  <si>
    <t>Total Coached players</t>
  </si>
  <si>
    <t>Desired Growth of Coached Players</t>
  </si>
  <si>
    <t>Current</t>
  </si>
  <si>
    <t>Player to Coach Ratio</t>
  </si>
  <si>
    <t>Future</t>
  </si>
  <si>
    <t>25-34</t>
  </si>
  <si>
    <t>55-64</t>
  </si>
  <si>
    <t>35-44</t>
  </si>
  <si>
    <t>18-24</t>
  </si>
  <si>
    <t>Coach Development</t>
  </si>
  <si>
    <t>45-54</t>
  </si>
  <si>
    <t>65+</t>
  </si>
  <si>
    <t>Level 4</t>
  </si>
  <si>
    <t>Not qualified</t>
  </si>
  <si>
    <t>Total Number of Coached Players</t>
  </si>
  <si>
    <t>Desired growth of coached players</t>
  </si>
  <si>
    <t xml:space="preserve">Information on your Current Coaches </t>
  </si>
  <si>
    <t xml:space="preserve">When completing information on your coaches you can choose to use their full name, first name or a reference that works for you (or leave this blank). </t>
  </si>
  <si>
    <t xml:space="preserve">Do you feel your current coaches have the right skills to coach the players that they are coaching?       </t>
  </si>
  <si>
    <t>Number of coaches</t>
  </si>
  <si>
    <t>Which areas of development do your coaches require?</t>
  </si>
  <si>
    <t>Total number of new coaches required</t>
  </si>
  <si>
    <t>Coaching players predominantly over 16 (or training within the adult section)</t>
  </si>
  <si>
    <t>Coach Name (optional)</t>
  </si>
  <si>
    <t xml:space="preserve">Do you have someone at your club to develop and manage a team of coaches? </t>
  </si>
  <si>
    <t>Ratio</t>
  </si>
  <si>
    <t>Additional coaches needed  (based on recommended ratio)</t>
  </si>
  <si>
    <t>Additional coaches (based on recommended ratio)</t>
  </si>
  <si>
    <t>Do you want a role like this at your club?</t>
  </si>
  <si>
    <t>Helper</t>
  </si>
  <si>
    <t>Under 18</t>
  </si>
  <si>
    <t>Not qualified but attended CPD (last 12 months)</t>
  </si>
  <si>
    <t>Where player to coach ratios are included these are based on England Hockey good practice recommendations:</t>
  </si>
  <si>
    <t>Ratios</t>
  </si>
  <si>
    <t>Based on your plans for the future this tool will help you make decisions about coach recruitment, development and retention</t>
  </si>
  <si>
    <t>This is a useful tool to help you understand the coaches you have now. It will also help you plan for the coaches you need in the future</t>
  </si>
  <si>
    <t>England Hockey will also use the data to help provide appropriate support to your club.</t>
  </si>
  <si>
    <t>Recruit</t>
  </si>
  <si>
    <t>How many?</t>
  </si>
  <si>
    <t>Key actions or How will you do it?</t>
  </si>
  <si>
    <t>Who will do it?</t>
  </si>
  <si>
    <t>By when?</t>
  </si>
  <si>
    <t>Progress review</t>
  </si>
  <si>
    <t>Develop</t>
  </si>
  <si>
    <t>Retain</t>
  </si>
  <si>
    <t xml:space="preserve">Participant group </t>
  </si>
  <si>
    <t xml:space="preserve">Role </t>
  </si>
  <si>
    <t>Any desired demographic requirement (eg gender or age)</t>
  </si>
  <si>
    <t>Qualification required</t>
  </si>
  <si>
    <r>
      <t xml:space="preserve">Adults and social - </t>
    </r>
    <r>
      <rPr>
        <b/>
        <sz val="11"/>
        <color theme="1"/>
        <rFont val="Arial"/>
        <family val="2"/>
      </rPr>
      <t>1:16</t>
    </r>
  </si>
  <si>
    <t>What do you need?</t>
  </si>
  <si>
    <t>Introduction to Hockey Coaching</t>
  </si>
  <si>
    <t>For more information on Great Britain Coaching Club Programme click here</t>
  </si>
  <si>
    <t>Not qualified but undertaken CPD (last 12 months)</t>
  </si>
  <si>
    <t>Total number of coaches required (Current + Future)</t>
  </si>
  <si>
    <t>Juniors (5-10)</t>
  </si>
  <si>
    <t>Juniors (11-16)</t>
  </si>
  <si>
    <t>Coaching players aged 5 to 10</t>
  </si>
  <si>
    <t>Coaching players aged 11 to 16</t>
  </si>
  <si>
    <t>5 to 10 years</t>
  </si>
  <si>
    <t>11 to 16 years</t>
  </si>
  <si>
    <t>Ratio current</t>
  </si>
  <si>
    <t>Club Mark</t>
  </si>
  <si>
    <t>This tool is also being used to support Clubs in association with Club Mark</t>
  </si>
  <si>
    <t>This tool will help to provide a needs analysis to support development of appropriate coaching workforce and evidence of an action plan</t>
  </si>
  <si>
    <t>Not all the tabs are compulsary, however, if filled in the extra tabs will provide aditional supporting information to help with your action planning</t>
  </si>
  <si>
    <r>
      <t xml:space="preserve">1. </t>
    </r>
    <r>
      <rPr>
        <u/>
        <sz val="11"/>
        <color theme="1"/>
        <rFont val="Arial"/>
        <family val="2"/>
      </rPr>
      <t>About your current coaches</t>
    </r>
    <r>
      <rPr>
        <sz val="11"/>
        <color theme="1"/>
        <rFont val="Arial"/>
        <family val="2"/>
      </rPr>
      <t xml:space="preserve"> - this section is compulsary for Club Mark</t>
    </r>
  </si>
  <si>
    <r>
      <t xml:space="preserve">2. </t>
    </r>
    <r>
      <rPr>
        <u/>
        <sz val="11"/>
        <color theme="1"/>
        <rFont val="Arial"/>
        <family val="2"/>
      </rPr>
      <t>Current sessions delivered at your club</t>
    </r>
    <r>
      <rPr>
        <sz val="11"/>
        <color theme="1"/>
        <rFont val="Arial"/>
        <family val="2"/>
      </rPr>
      <t xml:space="preserve"> - this section is compulsary for Club Mark</t>
    </r>
  </si>
  <si>
    <r>
      <t xml:space="preserve">4. </t>
    </r>
    <r>
      <rPr>
        <u/>
        <sz val="11"/>
        <color theme="1"/>
        <rFont val="Arial"/>
        <family val="2"/>
      </rPr>
      <t>Coach development needs</t>
    </r>
    <r>
      <rPr>
        <sz val="11"/>
        <color theme="1"/>
        <rFont val="Arial"/>
        <family val="2"/>
      </rPr>
      <t xml:space="preserve"> - this section is not compulsary for Club Mark but if filled in will provide aditional supporting information to help with your action planning</t>
    </r>
  </si>
  <si>
    <t>Sportscoach UK</t>
  </si>
  <si>
    <t>FA Safeguarding Children Workshop</t>
  </si>
  <si>
    <t>Safeguarding &amp; Protecting in Tennis</t>
  </si>
  <si>
    <t>Ref</t>
  </si>
  <si>
    <t>None</t>
  </si>
  <si>
    <t>Suitably Qualified</t>
  </si>
  <si>
    <t>Some Qualification</t>
  </si>
  <si>
    <t>No Qualification</t>
  </si>
  <si>
    <t>EH Online Safeguarding Course</t>
  </si>
  <si>
    <r>
      <t xml:space="preserve">3. </t>
    </r>
    <r>
      <rPr>
        <u/>
        <sz val="11"/>
        <color theme="1"/>
        <rFont val="Arial"/>
        <family val="2"/>
      </rPr>
      <t>A summary report for your club -</t>
    </r>
    <r>
      <rPr>
        <sz val="11"/>
        <color theme="1"/>
        <rFont val="Arial"/>
        <family val="2"/>
      </rPr>
      <t xml:space="preserve"> this sheet will be created automatically from the information supplied in the other tabs</t>
    </r>
  </si>
  <si>
    <r>
      <t xml:space="preserve">5. </t>
    </r>
    <r>
      <rPr>
        <u/>
        <sz val="11"/>
        <color theme="1"/>
        <rFont val="Arial"/>
        <family val="2"/>
      </rPr>
      <t>Action Plan</t>
    </r>
    <r>
      <rPr>
        <sz val="11"/>
        <color theme="1"/>
        <rFont val="Arial"/>
        <family val="2"/>
      </rPr>
      <t xml:space="preserve"> - an area for Clubs to complete an Action Plan linked to their individual summary report</t>
    </r>
  </si>
  <si>
    <r>
      <t xml:space="preserve">Juniors (5-10) - </t>
    </r>
    <r>
      <rPr>
        <b/>
        <sz val="11"/>
        <color theme="1"/>
        <rFont val="Arial"/>
        <family val="2"/>
      </rPr>
      <t>1:8</t>
    </r>
  </si>
  <si>
    <r>
      <t xml:space="preserve">Juniors (11-16) and Flyerz - </t>
    </r>
    <r>
      <rPr>
        <b/>
        <sz val="11"/>
        <color theme="1"/>
        <rFont val="Arial"/>
        <family val="2"/>
      </rPr>
      <t>1:12</t>
    </r>
  </si>
  <si>
    <t xml:space="preserve">Someone who is planning and leading independent sessions on your clubs hockey programme over a season and supporting other coaches. </t>
  </si>
  <si>
    <t>Someone who has aspirations to become a coach or who is delivering some aspects of coaching sessions under supervision,</t>
  </si>
  <si>
    <t>this could be an assistant coach, young leader, parent helper etc.</t>
  </si>
  <si>
    <t>Coach Development Accessed</t>
  </si>
  <si>
    <t>Safeguarding Qualification</t>
  </si>
  <si>
    <t>Number of sessions coached per week with each group</t>
  </si>
  <si>
    <t>Total number of players at the club</t>
  </si>
  <si>
    <t>If you are hoping to grow, how many extra players would you like to grow by over the next season</t>
  </si>
  <si>
    <t xml:space="preserve">Total number of coaching sessions run </t>
  </si>
  <si>
    <t>Average number of players attending each coached session</t>
  </si>
  <si>
    <t>Average number of coaches per session (including helpers)</t>
  </si>
  <si>
    <t>Please see the supporting guidance document for more support with filling this in</t>
  </si>
  <si>
    <t>The planner is split into five sheets and each sheet asks for different information</t>
  </si>
  <si>
    <t>Lead Coach</t>
  </si>
  <si>
    <t>Lead coach</t>
  </si>
  <si>
    <t>Steve Floyd</t>
  </si>
  <si>
    <t>Male</t>
  </si>
  <si>
    <t>David Tracy</t>
  </si>
  <si>
    <t>Gary Stacey</t>
  </si>
  <si>
    <t>Tom Gough</t>
  </si>
  <si>
    <t>Will Lorenz</t>
  </si>
  <si>
    <t>Dominic Ashley</t>
  </si>
  <si>
    <t>Rajpal Dhanjal</t>
  </si>
  <si>
    <t>Amanda Sykes</t>
  </si>
  <si>
    <t>Female</t>
  </si>
  <si>
    <t>Jodie Lane</t>
  </si>
  <si>
    <t>John Higginson</t>
  </si>
  <si>
    <t>Mark Bithell</t>
  </si>
  <si>
    <t>Sandra Pattinson</t>
  </si>
  <si>
    <t>Yes</t>
  </si>
  <si>
    <t>good to update the coaching team</t>
  </si>
  <si>
    <t>Something needed generally for the club</t>
  </si>
  <si>
    <t>Good for new coaches within the club and ideas particularly for the youth squads</t>
  </si>
  <si>
    <t>More female role models and coaches</t>
  </si>
  <si>
    <t>5 to 10</t>
  </si>
  <si>
    <t>11 to 16</t>
  </si>
  <si>
    <t>female</t>
  </si>
  <si>
    <t>Introduction to coaching</t>
  </si>
  <si>
    <t>Encourage to attend course</t>
  </si>
  <si>
    <t>Head Coach</t>
  </si>
  <si>
    <t>Head Caoch</t>
  </si>
  <si>
    <t>Further development of what we offer to our youngsters on and off the pitch</t>
  </si>
  <si>
    <t>More effective junior coaching and use of facilities.  More social activities for integration of youngsters in the club</t>
  </si>
  <si>
    <t>Entry into local development leagues. Entry into regional badger Leagues.  Positive integration of youngsters in adult club teams</t>
  </si>
  <si>
    <t>Via the positive diet we offer to our youngsters encourage the 13 - 16 year olds to stay playing for the club</t>
  </si>
  <si>
    <t>As above - positive playing/training opportunities for the age group</t>
  </si>
  <si>
    <t>Youth Committee</t>
  </si>
  <si>
    <t>More efective social offer to adult members to play regularly</t>
  </si>
  <si>
    <t>Introduction of social hockey one a week - a 'non training session'</t>
  </si>
  <si>
    <t>Coaching group</t>
  </si>
  <si>
    <t>10 - 20 players</t>
  </si>
  <si>
    <t>Telford &amp; Wrekin</t>
  </si>
  <si>
    <t>Midlands</t>
  </si>
  <si>
    <t>Club survey including players and parents to discover the views of the different sections in the club to what</t>
  </si>
  <si>
    <t>we offer.</t>
  </si>
  <si>
    <t xml:space="preserve">next season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</si>
</sst>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0.0%"/>
    <numFmt numFmtId="167" formatCode="_-* #,##0_-;\-* #,##0_-;_-* &quot;-&quot;??_-;_-@_-"/>
  </numFmts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9C0006"/>
      <name val="Arial"/>
      <family val="2"/>
    </font>
    <font>
      <b/>
      <sz val="11"/>
      <color rgb="FF9C0006"/>
      <name val="Arial"/>
      <family val="2"/>
    </font>
    <font>
      <sz val="11"/>
      <color rgb="FF232525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6.85"/>
      <color rgb="FF333333"/>
      <name val="Tahoma"/>
      <family val="2"/>
    </font>
    <font>
      <sz val="11"/>
      <color rgb="FF000000"/>
      <name val="Arial"/>
      <family val="2"/>
    </font>
    <font>
      <sz val="11"/>
      <color rgb="FF003571"/>
      <name val="Arial"/>
      <family val="2"/>
    </font>
    <font>
      <sz val="11"/>
      <name val="Arial"/>
      <family val="2"/>
    </font>
    <font>
      <sz val="16"/>
      <color theme="1"/>
      <name val="Arial Black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4F9FA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6" fillId="3" borderId="0" applyNumberFormat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1" fontId="2" fillId="0" borderId="0" xfId="0" applyNumberFormat="1" applyFont="1"/>
    <xf numFmtId="165" fontId="2" fillId="0" borderId="0" xfId="0" applyNumberFormat="1" applyFont="1"/>
    <xf numFmtId="0" fontId="0" fillId="4" borderId="0" xfId="0" applyFill="1"/>
    <xf numFmtId="0" fontId="0" fillId="4" borderId="0" xfId="0" applyFill="1" applyAlignment="1">
      <alignment vertical="center"/>
    </xf>
    <xf numFmtId="9" fontId="2" fillId="0" borderId="0" xfId="0" applyNumberFormat="1" applyFont="1"/>
    <xf numFmtId="166" fontId="2" fillId="0" borderId="0" xfId="3" applyNumberFormat="1" applyFont="1"/>
    <xf numFmtId="0" fontId="2" fillId="5" borderId="0" xfId="0" applyFont="1" applyFill="1" applyAlignment="1">
      <alignment wrapText="1"/>
    </xf>
    <xf numFmtId="0" fontId="2" fillId="5" borderId="0" xfId="0" applyFont="1" applyFill="1"/>
    <xf numFmtId="0" fontId="2" fillId="6" borderId="0" xfId="0" applyFont="1" applyFill="1"/>
    <xf numFmtId="9" fontId="2" fillId="6" borderId="0" xfId="3" applyFont="1" applyFill="1"/>
    <xf numFmtId="0" fontId="4" fillId="4" borderId="1" xfId="0" applyFont="1" applyFill="1" applyBorder="1" applyAlignment="1">
      <alignment wrapText="1"/>
    </xf>
    <xf numFmtId="0" fontId="4" fillId="4" borderId="0" xfId="0" applyFont="1" applyFill="1"/>
    <xf numFmtId="0" fontId="3" fillId="7" borderId="1" xfId="1" applyFill="1" applyBorder="1"/>
    <xf numFmtId="0" fontId="4" fillId="4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/>
    </xf>
    <xf numFmtId="16" fontId="4" fillId="4" borderId="1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0" fillId="4" borderId="0" xfId="0" applyFont="1" applyFill="1"/>
    <xf numFmtId="0" fontId="0" fillId="4" borderId="1" xfId="0" applyFill="1" applyBorder="1"/>
    <xf numFmtId="0" fontId="4" fillId="4" borderId="0" xfId="0" applyFont="1" applyFill="1" applyAlignment="1">
      <alignment horizontal="center" wrapText="1"/>
    </xf>
    <xf numFmtId="16" fontId="4" fillId="4" borderId="1" xfId="0" applyNumberFormat="1" applyFont="1" applyFill="1" applyBorder="1"/>
    <xf numFmtId="0" fontId="4" fillId="4" borderId="1" xfId="0" applyFont="1" applyFill="1" applyBorder="1"/>
    <xf numFmtId="0" fontId="4" fillId="4" borderId="0" xfId="0" applyFont="1" applyFill="1" applyAlignment="1">
      <alignment wrapText="1"/>
    </xf>
    <xf numFmtId="167" fontId="2" fillId="5" borderId="0" xfId="4" applyNumberFormat="1" applyFont="1" applyFill="1"/>
    <xf numFmtId="167" fontId="2" fillId="6" borderId="0" xfId="4" applyNumberFormat="1" applyFont="1" applyFill="1"/>
    <xf numFmtId="167" fontId="2" fillId="0" borderId="0" xfId="0" applyNumberFormat="1" applyFont="1"/>
    <xf numFmtId="0" fontId="8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/>
    </xf>
    <xf numFmtId="0" fontId="11" fillId="4" borderId="0" xfId="0" applyFont="1" applyFill="1"/>
    <xf numFmtId="0" fontId="4" fillId="4" borderId="2" xfId="0" applyFont="1" applyFill="1" applyBorder="1"/>
    <xf numFmtId="0" fontId="0" fillId="4" borderId="4" xfId="0" applyFill="1" applyBorder="1"/>
    <xf numFmtId="0" fontId="13" fillId="0" borderId="0" xfId="0" applyFont="1"/>
    <xf numFmtId="0" fontId="0" fillId="0" borderId="1" xfId="0" applyBorder="1"/>
    <xf numFmtId="0" fontId="5" fillId="4" borderId="0" xfId="0" applyFont="1" applyFill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/>
    </xf>
    <xf numFmtId="0" fontId="1" fillId="0" borderId="0" xfId="0" applyFont="1"/>
    <xf numFmtId="0" fontId="1" fillId="5" borderId="0" xfId="0" applyFont="1" applyFill="1" applyAlignment="1">
      <alignment wrapText="1"/>
    </xf>
    <xf numFmtId="0" fontId="0" fillId="4" borderId="1" xfId="0" applyFill="1" applyBorder="1" applyAlignment="1">
      <alignment wrapText="1"/>
    </xf>
    <xf numFmtId="16" fontId="0" fillId="4" borderId="1" xfId="0" applyNumberFormat="1" applyFill="1" applyBorder="1"/>
    <xf numFmtId="167" fontId="0" fillId="4" borderId="0" xfId="4" applyNumberFormat="1" applyFont="1" applyFill="1"/>
    <xf numFmtId="167" fontId="0" fillId="4" borderId="0" xfId="0" applyNumberFormat="1" applyFill="1"/>
    <xf numFmtId="1" fontId="0" fillId="4" borderId="0" xfId="0" applyNumberFormat="1" applyFill="1"/>
    <xf numFmtId="166" fontId="0" fillId="4" borderId="0" xfId="3" applyNumberFormat="1" applyFont="1" applyFill="1"/>
    <xf numFmtId="0" fontId="4" fillId="8" borderId="1" xfId="0" applyFont="1" applyFill="1" applyBorder="1" applyAlignment="1">
      <alignment horizontal="center"/>
    </xf>
    <xf numFmtId="9" fontId="0" fillId="4" borderId="0" xfId="3" applyFont="1" applyFill="1"/>
    <xf numFmtId="0" fontId="0" fillId="4" borderId="0" xfId="0" applyFill="1" applyAlignment="1">
      <alignment horizontal="center" wrapText="1"/>
    </xf>
    <xf numFmtId="164" fontId="2" fillId="0" borderId="0" xfId="0" applyNumberFormat="1" applyFont="1"/>
    <xf numFmtId="0" fontId="1" fillId="0" borderId="0" xfId="0" applyFont="1" applyAlignment="1">
      <alignment wrapText="1"/>
    </xf>
    <xf numFmtId="0" fontId="4" fillId="9" borderId="1" xfId="0" applyFont="1" applyFill="1" applyBorder="1" applyAlignment="1">
      <alignment horizontal="center"/>
    </xf>
    <xf numFmtId="0" fontId="15" fillId="4" borderId="0" xfId="0" applyFont="1" applyFill="1"/>
    <xf numFmtId="0" fontId="4" fillId="10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4" fillId="12" borderId="0" xfId="0" applyFont="1" applyFill="1" applyAlignment="1">
      <alignment vertical="center" wrapText="1"/>
    </xf>
    <xf numFmtId="16" fontId="0" fillId="12" borderId="0" xfId="0" applyNumberFormat="1" applyFill="1"/>
    <xf numFmtId="0" fontId="0" fillId="12" borderId="0" xfId="0" applyFill="1" applyAlignment="1">
      <alignment horizontal="center"/>
    </xf>
    <xf numFmtId="0" fontId="0" fillId="12" borderId="0" xfId="0" applyFill="1" applyAlignment="1">
      <alignment wrapText="1"/>
    </xf>
    <xf numFmtId="0" fontId="0" fillId="12" borderId="0" xfId="0" applyFill="1"/>
    <xf numFmtId="0" fontId="14" fillId="7" borderId="1" xfId="1" applyFont="1" applyFill="1" applyBorder="1"/>
    <xf numFmtId="0" fontId="4" fillId="0" borderId="1" xfId="0" applyFont="1" applyBorder="1" applyAlignment="1">
      <alignment horizontal="left"/>
    </xf>
    <xf numFmtId="0" fontId="16" fillId="7" borderId="1" xfId="1" applyFont="1" applyFill="1" applyBorder="1"/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9" xfId="0" applyFill="1" applyBorder="1"/>
    <xf numFmtId="0" fontId="0" fillId="4" borderId="11" xfId="0" applyFill="1" applyBorder="1"/>
    <xf numFmtId="0" fontId="0" fillId="4" borderId="1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13" xfId="0" applyFill="1" applyBorder="1"/>
    <xf numFmtId="0" fontId="4" fillId="4" borderId="8" xfId="0" applyFont="1" applyFill="1" applyBorder="1"/>
    <xf numFmtId="0" fontId="0" fillId="4" borderId="10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12" borderId="1" xfId="0" applyFont="1" applyFill="1" applyBorder="1"/>
    <xf numFmtId="0" fontId="4" fillId="13" borderId="1" xfId="0" applyFont="1" applyFill="1" applyBorder="1"/>
    <xf numFmtId="0" fontId="4" fillId="14" borderId="1" xfId="0" applyFont="1" applyFill="1" applyBorder="1"/>
    <xf numFmtId="0" fontId="4" fillId="12" borderId="1" xfId="0" applyFont="1" applyFill="1" applyBorder="1" applyAlignment="1">
      <alignment wrapText="1"/>
    </xf>
    <xf numFmtId="0" fontId="4" fillId="12" borderId="1" xfId="0" applyFont="1" applyFill="1" applyBorder="1" applyAlignment="1">
      <alignment horizontal="center" wrapText="1"/>
    </xf>
    <xf numFmtId="0" fontId="4" fillId="12" borderId="7" xfId="0" applyFont="1" applyFill="1" applyBorder="1" applyAlignment="1">
      <alignment wrapText="1"/>
    </xf>
    <xf numFmtId="0" fontId="14" fillId="7" borderId="7" xfId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4" fillId="4" borderId="1" xfId="1" applyFont="1" applyFill="1" applyBorder="1"/>
    <xf numFmtId="0" fontId="18" fillId="4" borderId="0" xfId="5" applyFill="1"/>
    <xf numFmtId="0" fontId="0" fillId="7" borderId="1" xfId="0" applyFill="1" applyBorder="1" applyAlignment="1">
      <alignment vertical="center"/>
    </xf>
    <xf numFmtId="17" fontId="0" fillId="0" borderId="1" xfId="0" applyNumberFormat="1" applyBorder="1"/>
    <xf numFmtId="0" fontId="0" fillId="0" borderId="1" xfId="0" applyBorder="1" applyAlignment="1">
      <alignment horizontal="center"/>
    </xf>
    <xf numFmtId="0" fontId="4" fillId="14" borderId="1" xfId="0" applyFont="1" applyFill="1" applyBorder="1" applyAlignment="1">
      <alignment horizontal="center" wrapText="1"/>
    </xf>
    <xf numFmtId="164" fontId="1" fillId="0" borderId="0" xfId="0" applyNumberFormat="1" applyFont="1"/>
    <xf numFmtId="167" fontId="1" fillId="5" borderId="0" xfId="4" applyNumberFormat="1" applyFont="1" applyFill="1"/>
    <xf numFmtId="16" fontId="1" fillId="0" borderId="0" xfId="0" applyNumberFormat="1" applyFont="1"/>
    <xf numFmtId="16" fontId="1" fillId="5" borderId="0" xfId="0" applyNumberFormat="1" applyFont="1" applyFill="1"/>
    <xf numFmtId="0" fontId="5" fillId="4" borderId="1" xfId="0" applyFont="1" applyFill="1" applyBorder="1" applyAlignment="1">
      <alignment horizontal="center" wrapText="1"/>
    </xf>
    <xf numFmtId="0" fontId="20" fillId="4" borderId="0" xfId="0" applyFont="1" applyFill="1" applyAlignment="1">
      <alignment horizontal="center"/>
    </xf>
    <xf numFmtId="0" fontId="21" fillId="4" borderId="0" xfId="0" applyFont="1" applyFill="1"/>
    <xf numFmtId="0" fontId="0" fillId="4" borderId="10" xfId="0" applyFill="1" applyBorder="1" applyAlignment="1">
      <alignment horizontal="left" vertical="center"/>
    </xf>
    <xf numFmtId="0" fontId="0" fillId="4" borderId="5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2" xfId="0" applyFont="1" applyFill="1" applyBorder="1" applyAlignment="1">
      <alignment vertical="center"/>
    </xf>
    <xf numFmtId="17" fontId="0" fillId="4" borderId="1" xfId="0" applyNumberForma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7" fillId="4" borderId="1" xfId="2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4" borderId="6" xfId="0" applyFill="1" applyBorder="1"/>
    <xf numFmtId="0" fontId="0" fillId="4" borderId="7" xfId="0" applyFill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7" fillId="14" borderId="1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left" wrapText="1"/>
    </xf>
    <xf numFmtId="0" fontId="4" fillId="14" borderId="1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7" fillId="12" borderId="6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7" fillId="13" borderId="1" xfId="0" applyFont="1" applyFill="1" applyBorder="1" applyAlignment="1">
      <alignment horizontal="left"/>
    </xf>
    <xf numFmtId="0" fontId="4" fillId="13" borderId="1" xfId="0" applyFont="1" applyFill="1" applyBorder="1" applyAlignment="1">
      <alignment horizontal="left" wrapText="1"/>
    </xf>
    <xf numFmtId="0" fontId="4" fillId="13" borderId="1" xfId="0" applyFont="1" applyFill="1" applyBorder="1" applyAlignment="1">
      <alignment horizontal="left"/>
    </xf>
  </cellXfs>
  <cellStyles count="6">
    <cellStyle name="Bad" xfId="2" builtinId="27"/>
    <cellStyle name="Comma" xfId="4" builtinId="3"/>
    <cellStyle name="Good" xfId="1" builtinId="26"/>
    <cellStyle name="Hyperlink" xfId="5" builtinId="8"/>
    <cellStyle name="Normal" xfId="0" builtinId="0"/>
    <cellStyle name="Percent" xfId="3" builtinId="5"/>
  </cellStyles>
  <dxfs count="3"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595959"/>
      <color rgb="FFF4F9FA"/>
      <color rgb="FFEBFFEB"/>
      <color rgb="FFD1FFD1"/>
      <color rgb="FFFDEFE7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'Coach Data Calcs'!$F$39</c:f>
              <c:strCache>
                <c:ptCount val="1"/>
                <c:pt idx="0">
                  <c:v>Lead coach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'Coach Data Calcs'!$E$40:$E$44</c:f>
              <c:strCache>
                <c:ptCount val="5"/>
                <c:pt idx="0">
                  <c:v>5 to 10 years</c:v>
                </c:pt>
                <c:pt idx="1">
                  <c:v>11 to 16 years</c:v>
                </c:pt>
                <c:pt idx="2">
                  <c:v>Adult</c:v>
                </c:pt>
                <c:pt idx="3">
                  <c:v>Social</c:v>
                </c:pt>
                <c:pt idx="4">
                  <c:v>Flyerz</c:v>
                </c:pt>
              </c:strCache>
            </c:strRef>
          </c:cat>
          <c:val>
            <c:numRef>
              <c:f>'Coach Data Calcs'!$F$40:$F$44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E-405A-941D-23F7512CE37A}"/>
            </c:ext>
          </c:extLst>
        </c:ser>
        <c:ser>
          <c:idx val="1"/>
          <c:order val="1"/>
          <c:tx>
            <c:strRef>
              <c:f>'Coach Data Calcs'!$G$39</c:f>
              <c:strCache>
                <c:ptCount val="1"/>
                <c:pt idx="0">
                  <c:v>Coach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'Coach Data Calcs'!$E$40:$E$44</c:f>
              <c:strCache>
                <c:ptCount val="5"/>
                <c:pt idx="0">
                  <c:v>5 to 10 years</c:v>
                </c:pt>
                <c:pt idx="1">
                  <c:v>11 to 16 years</c:v>
                </c:pt>
                <c:pt idx="2">
                  <c:v>Adult</c:v>
                </c:pt>
                <c:pt idx="3">
                  <c:v>Social</c:v>
                </c:pt>
                <c:pt idx="4">
                  <c:v>Flyerz</c:v>
                </c:pt>
              </c:strCache>
            </c:strRef>
          </c:cat>
          <c:val>
            <c:numRef>
              <c:f>'Coach Data Calcs'!$G$40:$G$44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E-405A-941D-23F7512CE37A}"/>
            </c:ext>
          </c:extLst>
        </c:ser>
        <c:ser>
          <c:idx val="3"/>
          <c:order val="2"/>
          <c:tx>
            <c:strRef>
              <c:f>'Coach Data Calcs'!$H$39</c:f>
              <c:strCache>
                <c:ptCount val="1"/>
                <c:pt idx="0">
                  <c:v>Helper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'Coach Data Calcs'!$E$40:$E$44</c:f>
              <c:strCache>
                <c:ptCount val="5"/>
                <c:pt idx="0">
                  <c:v>5 to 10 years</c:v>
                </c:pt>
                <c:pt idx="1">
                  <c:v>11 to 16 years</c:v>
                </c:pt>
                <c:pt idx="2">
                  <c:v>Adult</c:v>
                </c:pt>
                <c:pt idx="3">
                  <c:v>Social</c:v>
                </c:pt>
                <c:pt idx="4">
                  <c:v>Flyerz</c:v>
                </c:pt>
              </c:strCache>
            </c:strRef>
          </c:cat>
          <c:val>
            <c:numRef>
              <c:f>'Coach Data Calcs'!$H$40:$H$44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FE-405A-941D-23F7512CE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5197952"/>
        <c:axId val="85199488"/>
      </c:barChart>
      <c:catAx>
        <c:axId val="85197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99488"/>
        <c:crosses val="autoZero"/>
        <c:auto val="1"/>
        <c:lblAlgn val="ctr"/>
        <c:lblOffset val="100"/>
        <c:noMultiLvlLbl val="0"/>
      </c:catAx>
      <c:valAx>
        <c:axId val="8519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979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latin typeface="Arial" panose="020B0604020202020204" pitchFamily="34" charset="0"/>
                <a:cs typeface="Arial" panose="020B0604020202020204" pitchFamily="34" charset="0"/>
              </a:rPr>
              <a:t>Gender of Coaches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098039378052088"/>
          <c:y val="0.20004849313182932"/>
          <c:w val="0.5829221594995645"/>
          <c:h val="0.68864404748553976"/>
        </c:manualLayout>
      </c:layout>
      <c:pieChart>
        <c:varyColors val="1"/>
        <c:ser>
          <c:idx val="1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451-4A02-BCBD-84F1925675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51-4A02-BCBD-84F1925675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451-4A02-BCBD-84F1925675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'Coach Data Calcs'!$A$2:$A$4</c:f>
              <c:strCache>
                <c:ptCount val="2"/>
                <c:pt idx="0">
                  <c:v>Male Coaches</c:v>
                </c:pt>
                <c:pt idx="1">
                  <c:v>Female Coaches</c:v>
                </c:pt>
              </c:strCache>
            </c:strRef>
          </c:cat>
          <c:val>
            <c:numRef>
              <c:f>'Coach Data Calcs'!$B$2:$B$4</c:f>
              <c:numCache>
                <c:formatCode>General</c:formatCode>
                <c:ptCount val="3"/>
                <c:pt idx="0">
                  <c:v>9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51-4A02-BCBD-84F192567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>
                <a:latin typeface="Arial" panose="020B0604020202020204" pitchFamily="34" charset="0"/>
                <a:cs typeface="Arial" panose="020B0604020202020204" pitchFamily="34" charset="0"/>
              </a:rPr>
              <a:t>Age of Current Coaches</a:t>
            </a:r>
          </a:p>
        </c:rich>
      </c:tx>
      <c:layout>
        <c:manualLayout>
          <c:xMode val="edge"/>
          <c:yMode val="edge"/>
          <c:x val="0.36222037509734373"/>
          <c:y val="3.9920134584289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144004021266746E-2"/>
          <c:y val="0.15421014308695363"/>
          <c:w val="0.90536175219476878"/>
          <c:h val="0.673575819151640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'Coach Data Calcs'!$A$5:$A$11</c:f>
              <c:strCache>
                <c:ptCount val="7"/>
                <c:pt idx="0">
                  <c:v>Under 18</c:v>
                </c:pt>
                <c:pt idx="1">
                  <c:v>18-24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65+</c:v>
                </c:pt>
              </c:strCache>
            </c:strRef>
          </c:cat>
          <c:val>
            <c:numRef>
              <c:f>'Coach Data Calcs'!$B$5:$B$11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E-4CE0-8EFD-63A10FDE3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97376"/>
        <c:axId val="90223744"/>
      </c:barChart>
      <c:catAx>
        <c:axId val="9019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223744"/>
        <c:crosses val="autoZero"/>
        <c:auto val="1"/>
        <c:lblAlgn val="ctr"/>
        <c:lblOffset val="100"/>
        <c:noMultiLvlLbl val="0"/>
      </c:catAx>
      <c:valAx>
        <c:axId val="9022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019737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</a:rPr>
              <a:t>Additional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Coaches needed - Current + Future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'Players Table'!$G$16</c:f>
              <c:strCache>
                <c:ptCount val="1"/>
                <c:pt idx="0">
                  <c:v>Total number of coaches required (Current + Future)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'Players Table'!$F$17:$F$21</c:f>
              <c:strCache>
                <c:ptCount val="5"/>
                <c:pt idx="0">
                  <c:v>5 to 10 years</c:v>
                </c:pt>
                <c:pt idx="1">
                  <c:v>11 to 16 years</c:v>
                </c:pt>
                <c:pt idx="2">
                  <c:v>Adult</c:v>
                </c:pt>
                <c:pt idx="3">
                  <c:v>Social </c:v>
                </c:pt>
                <c:pt idx="4">
                  <c:v>Flyerz</c:v>
                </c:pt>
              </c:strCache>
            </c:strRef>
          </c:cat>
          <c:val>
            <c:numRef>
              <c:f>'Players Table'!$G$17:$G$21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9-4CCF-840D-28B870BB2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046080"/>
        <c:axId val="92047616"/>
      </c:barChart>
      <c:catAx>
        <c:axId val="92046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047616"/>
        <c:crosses val="autoZero"/>
        <c:auto val="1"/>
        <c:lblAlgn val="ctr"/>
        <c:lblOffset val="100"/>
        <c:noMultiLvlLbl val="0"/>
      </c:catAx>
      <c:valAx>
        <c:axId val="920476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0460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400" b="1" i="0" u="none" strike="noStrike" kern="1200" spc="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Desired growth in Players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'Players Table'!$C$16</c:f>
              <c:strCache>
                <c:ptCount val="1"/>
                <c:pt idx="0">
                  <c:v>Desired Growth of Coached Players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>
              <a:noFill/>
            </a:ln>
            <a:effectLst/>
          </c:spPr>
          <c:invertIfNegative val="0"/>
          <c:pictureOptions>
            <c:pictureFormat val="stack"/>
          </c:pictureOptions>
          <c:cat>
            <c:strRef>
              <c:f>'Players Table'!$B$17:$B$21</c:f>
              <c:strCache>
                <c:ptCount val="5"/>
                <c:pt idx="0">
                  <c:v>5 to 10 years</c:v>
                </c:pt>
                <c:pt idx="1">
                  <c:v>11 to 16 years</c:v>
                </c:pt>
                <c:pt idx="2">
                  <c:v>Adult</c:v>
                </c:pt>
                <c:pt idx="3">
                  <c:v>Social </c:v>
                </c:pt>
                <c:pt idx="4">
                  <c:v>Flyerz</c:v>
                </c:pt>
              </c:strCache>
            </c:strRef>
          </c:cat>
          <c:val>
            <c:numRef>
              <c:f>'Players Table'!$C$17:$C$21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8-4F5A-BA9D-9549684BE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1554944"/>
        <c:axId val="91556480"/>
      </c:barChart>
      <c:catAx>
        <c:axId val="91554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1556480"/>
        <c:crosses val="autoZero"/>
        <c:auto val="1"/>
        <c:lblAlgn val="ctr"/>
        <c:lblOffset val="100"/>
        <c:noMultiLvlLbl val="0"/>
      </c:catAx>
      <c:valAx>
        <c:axId val="915564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155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Number of coaches by Role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'Coach Data Calcs'!$F$39</c:f>
              <c:strCache>
                <c:ptCount val="1"/>
                <c:pt idx="0">
                  <c:v>Lead coach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'Coach Data Calcs'!$E$40:$E$44</c:f>
              <c:strCache>
                <c:ptCount val="5"/>
                <c:pt idx="0">
                  <c:v>5 to 10 years</c:v>
                </c:pt>
                <c:pt idx="1">
                  <c:v>11 to 16 years</c:v>
                </c:pt>
                <c:pt idx="2">
                  <c:v>Adult</c:v>
                </c:pt>
                <c:pt idx="3">
                  <c:v>Social</c:v>
                </c:pt>
                <c:pt idx="4">
                  <c:v>Flyerz</c:v>
                </c:pt>
              </c:strCache>
            </c:strRef>
          </c:cat>
          <c:val>
            <c:numRef>
              <c:f>'Coach Data Calcs'!$F$40:$F$44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1-4046-B5EC-2372B04E03CC}"/>
            </c:ext>
          </c:extLst>
        </c:ser>
        <c:ser>
          <c:idx val="1"/>
          <c:order val="1"/>
          <c:tx>
            <c:strRef>
              <c:f>'Coach Data Calcs'!$G$39</c:f>
              <c:strCache>
                <c:ptCount val="1"/>
                <c:pt idx="0">
                  <c:v>Coach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'Coach Data Calcs'!$E$40:$E$44</c:f>
              <c:strCache>
                <c:ptCount val="5"/>
                <c:pt idx="0">
                  <c:v>5 to 10 years</c:v>
                </c:pt>
                <c:pt idx="1">
                  <c:v>11 to 16 years</c:v>
                </c:pt>
                <c:pt idx="2">
                  <c:v>Adult</c:v>
                </c:pt>
                <c:pt idx="3">
                  <c:v>Social</c:v>
                </c:pt>
                <c:pt idx="4">
                  <c:v>Flyerz</c:v>
                </c:pt>
              </c:strCache>
            </c:strRef>
          </c:cat>
          <c:val>
            <c:numRef>
              <c:f>'Coach Data Calcs'!$G$40:$G$44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1-4046-B5EC-2372B04E03CC}"/>
            </c:ext>
          </c:extLst>
        </c:ser>
        <c:ser>
          <c:idx val="3"/>
          <c:order val="2"/>
          <c:tx>
            <c:strRef>
              <c:f>'Coach Data Calcs'!$H$39</c:f>
              <c:strCache>
                <c:ptCount val="1"/>
                <c:pt idx="0">
                  <c:v>Helper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'Coach Data Calcs'!$E$40:$E$44</c:f>
              <c:strCache>
                <c:ptCount val="5"/>
                <c:pt idx="0">
                  <c:v>5 to 10 years</c:v>
                </c:pt>
                <c:pt idx="1">
                  <c:v>11 to 16 years</c:v>
                </c:pt>
                <c:pt idx="2">
                  <c:v>Adult</c:v>
                </c:pt>
                <c:pt idx="3">
                  <c:v>Social</c:v>
                </c:pt>
                <c:pt idx="4">
                  <c:v>Flyerz</c:v>
                </c:pt>
              </c:strCache>
            </c:strRef>
          </c:cat>
          <c:val>
            <c:numRef>
              <c:f>'Coach Data Calcs'!$H$40:$H$44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91-4046-B5EC-2372B04E0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1615232"/>
        <c:axId val="91616768"/>
      </c:barChart>
      <c:catAx>
        <c:axId val="91615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2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16768"/>
        <c:crosses val="autoZero"/>
        <c:auto val="1"/>
        <c:lblAlgn val="ctr"/>
        <c:lblOffset val="100"/>
        <c:noMultiLvlLbl val="0"/>
      </c:catAx>
      <c:valAx>
        <c:axId val="916167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152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>
                <a:solidFill>
                  <a:srgbClr val="595959"/>
                </a:solidFill>
              </a:rPr>
              <a:t>Safeguarding Qualifications of Coaches by Role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'Safeguarding Calc'!$A$7</c:f>
              <c:strCache>
                <c:ptCount val="1"/>
                <c:pt idx="0">
                  <c:v>Suitably Qualified</c:v>
                </c:pt>
              </c:strCache>
            </c:strRef>
          </c:tx>
          <c:invertIfNegative val="0"/>
          <c:cat>
            <c:strRef>
              <c:f>'Safeguarding Calc'!$B$1:$D$1</c:f>
              <c:strCache>
                <c:ptCount val="3"/>
                <c:pt idx="0">
                  <c:v>Lead Coach</c:v>
                </c:pt>
                <c:pt idx="1">
                  <c:v>Coach</c:v>
                </c:pt>
                <c:pt idx="2">
                  <c:v>Helper</c:v>
                </c:pt>
              </c:strCache>
            </c:strRef>
          </c:cat>
          <c:val>
            <c:numRef>
              <c:f>'Safeguarding Calc'!$B$7:$D$7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1-4C5F-A0C1-3AEBA08EB032}"/>
            </c:ext>
          </c:extLst>
        </c:ser>
        <c:ser>
          <c:idx val="2"/>
          <c:order val="1"/>
          <c:tx>
            <c:strRef>
              <c:f>'Safeguarding Calc'!$A$9</c:f>
              <c:strCache>
                <c:ptCount val="1"/>
                <c:pt idx="0">
                  <c:v>No Qualification</c:v>
                </c:pt>
              </c:strCache>
            </c:strRef>
          </c:tx>
          <c:invertIfNegative val="0"/>
          <c:cat>
            <c:strRef>
              <c:f>'Safeguarding Calc'!$B$1:$D$1</c:f>
              <c:strCache>
                <c:ptCount val="3"/>
                <c:pt idx="0">
                  <c:v>Lead Coach</c:v>
                </c:pt>
                <c:pt idx="1">
                  <c:v>Coach</c:v>
                </c:pt>
                <c:pt idx="2">
                  <c:v>Helper</c:v>
                </c:pt>
              </c:strCache>
            </c:strRef>
          </c:cat>
          <c:val>
            <c:numRef>
              <c:f>'Safeguarding Calc'!$B$9:$D$9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41-4C5F-A0C1-3AEBA08EB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111616"/>
        <c:axId val="92113152"/>
      </c:barChart>
      <c:catAx>
        <c:axId val="9211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113152"/>
        <c:crosses val="autoZero"/>
        <c:auto val="1"/>
        <c:lblAlgn val="ctr"/>
        <c:lblOffset val="100"/>
        <c:noMultiLvlLbl val="0"/>
      </c:catAx>
      <c:valAx>
        <c:axId val="9211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111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chart" Target="../charts/chart4.xml"/><Relationship Id="rId7" Type="http://schemas.openxmlformats.org/officeDocument/2006/relationships/image" Target="../media/image4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7406640</xdr:colOff>
      <xdr:row>1</xdr:row>
      <xdr:rowOff>29958</xdr:rowOff>
    </xdr:from>
    <xdr:to>
      <xdr:col>5</xdr:col>
      <xdr:colOff>194310</xdr:colOff>
      <xdr:row>6</xdr:row>
      <xdr:rowOff>80010</xdr:rowOff>
    </xdr:to>
    <xdr:pic>
      <xdr:nvPicPr>
        <xdr:cNvPr id="11" name="Picture 10" descr="sports coach UK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5565" y="210933"/>
          <a:ext cx="1445895" cy="964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6496050</xdr:colOff>
      <xdr:row>0</xdr:row>
      <xdr:rowOff>114300</xdr:rowOff>
    </xdr:from>
    <xdr:to>
      <xdr:col>3</xdr:col>
      <xdr:colOff>7191375</xdr:colOff>
      <xdr:row>6</xdr:row>
      <xdr:rowOff>60381</xdr:rowOff>
    </xdr:to>
    <xdr:pic>
      <xdr:nvPicPr>
        <xdr:cNvPr id="5" name="Picture 4" descr="W:\Brand\Logos\England Hockey Logos\England Hockey Logo JPG Red Tex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24975" y="114300"/>
          <a:ext cx="695325" cy="1041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10</xdr:row>
      <xdr:rowOff>114300</xdr:rowOff>
    </xdr:from>
    <xdr:to>
      <xdr:col>13</xdr:col>
      <xdr:colOff>0</xdr:colOff>
      <xdr:row>11</xdr:row>
      <xdr:rowOff>114299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 flipV="1">
          <a:off x="13258800" y="1038225"/>
          <a:ext cx="0" cy="180974"/>
        </a:xfrm>
        <a:prstGeom prst="triangl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508635</xdr:colOff>
      <xdr:row>0</xdr:row>
      <xdr:rowOff>238520</xdr:rowOff>
    </xdr:from>
    <xdr:to>
      <xdr:col>16</xdr:col>
      <xdr:colOff>621030</xdr:colOff>
      <xdr:row>4</xdr:row>
      <xdr:rowOff>137160</xdr:rowOff>
    </xdr:to>
    <xdr:pic>
      <xdr:nvPicPr>
        <xdr:cNvPr id="13" name="Picture 12" descr="sports coach UK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8985" y="238520"/>
          <a:ext cx="1445895" cy="917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0</xdr:colOff>
      <xdr:row>11</xdr:row>
      <xdr:rowOff>114299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flipH="1" flipV="1">
          <a:off x="18830925" y="2419350"/>
          <a:ext cx="0" cy="180974"/>
        </a:xfrm>
        <a:prstGeom prst="triangl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0</xdr:colOff>
      <xdr:row>11</xdr:row>
      <xdr:rowOff>114299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 flipV="1">
          <a:off x="18516600" y="2419350"/>
          <a:ext cx="0" cy="180974"/>
        </a:xfrm>
        <a:prstGeom prst="triangl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0</xdr:colOff>
      <xdr:row>11</xdr:row>
      <xdr:rowOff>114299</xdr:rowOff>
    </xdr:to>
    <xdr:sp macro="" textlink="">
      <xdr:nvSpPr>
        <xdr:cNvPr id="16" name="Isosceles Tri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flipH="1" flipV="1">
          <a:off x="18516600" y="2419350"/>
          <a:ext cx="0" cy="180974"/>
        </a:xfrm>
        <a:prstGeom prst="triangl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0</xdr:colOff>
      <xdr:row>11</xdr:row>
      <xdr:rowOff>114299</xdr:rowOff>
    </xdr:to>
    <xdr:sp macro="" textlink="">
      <xdr:nvSpPr>
        <xdr:cNvPr id="17" name="Isosceles Tri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flipH="1" flipV="1">
          <a:off x="18516600" y="2419350"/>
          <a:ext cx="0" cy="180974"/>
        </a:xfrm>
        <a:prstGeom prst="triangl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0</xdr:colOff>
      <xdr:row>11</xdr:row>
      <xdr:rowOff>114299</xdr:rowOff>
    </xdr:to>
    <xdr:sp macro="" textlink="">
      <xdr:nvSpPr>
        <xdr:cNvPr id="18" name="Isosceles Tri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flipH="1" flipV="1">
          <a:off x="18516600" y="2419350"/>
          <a:ext cx="0" cy="180974"/>
        </a:xfrm>
        <a:prstGeom prst="triangl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0</xdr:colOff>
      <xdr:row>11</xdr:row>
      <xdr:rowOff>114299</xdr:rowOff>
    </xdr:to>
    <xdr:sp macro="" textlink="">
      <xdr:nvSpPr>
        <xdr:cNvPr id="19" name="Isosceles Tri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 flipH="1" flipV="1">
          <a:off x="18516600" y="2419350"/>
          <a:ext cx="0" cy="180974"/>
        </a:xfrm>
        <a:prstGeom prst="triangl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0</xdr:colOff>
      <xdr:row>11</xdr:row>
      <xdr:rowOff>114299</xdr:rowOff>
    </xdr:to>
    <xdr:sp macro="" textlink="">
      <xdr:nvSpPr>
        <xdr:cNvPr id="14" name="Isosceles Tri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 flipV="1">
          <a:off x="18516600" y="2419350"/>
          <a:ext cx="0" cy="180974"/>
        </a:xfrm>
        <a:prstGeom prst="triangl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13</xdr:col>
      <xdr:colOff>400050</xdr:colOff>
      <xdr:row>0</xdr:row>
      <xdr:rowOff>47625</xdr:rowOff>
    </xdr:from>
    <xdr:to>
      <xdr:col>14</xdr:col>
      <xdr:colOff>428625</xdr:colOff>
      <xdr:row>4</xdr:row>
      <xdr:rowOff>69906</xdr:rowOff>
    </xdr:to>
    <xdr:pic>
      <xdr:nvPicPr>
        <xdr:cNvPr id="15" name="Picture 14" descr="W:\Brand\Logos\England Hockey Logos\England Hockey Logo JPG Red Text.jp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73650" y="47625"/>
          <a:ext cx="695325" cy="1041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</xdr:colOff>
      <xdr:row>1</xdr:row>
      <xdr:rowOff>9525</xdr:rowOff>
    </xdr:from>
    <xdr:to>
      <xdr:col>10</xdr:col>
      <xdr:colOff>249555</xdr:colOff>
      <xdr:row>3</xdr:row>
      <xdr:rowOff>441960</xdr:rowOff>
    </xdr:to>
    <xdr:pic>
      <xdr:nvPicPr>
        <xdr:cNvPr id="7" name="Picture 6" descr="sports coach UK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3135" y="190500"/>
          <a:ext cx="1445895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409575</xdr:colOff>
      <xdr:row>0</xdr:row>
      <xdr:rowOff>85725</xdr:rowOff>
    </xdr:from>
    <xdr:to>
      <xdr:col>8</xdr:col>
      <xdr:colOff>66675</xdr:colOff>
      <xdr:row>3</xdr:row>
      <xdr:rowOff>479481</xdr:rowOff>
    </xdr:to>
    <xdr:pic>
      <xdr:nvPicPr>
        <xdr:cNvPr id="6" name="Picture 5" descr="W:\Brand\Logos\England Hockey Logos\England Hockey Logo JPG Red Text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77325" y="85725"/>
          <a:ext cx="695325" cy="1041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1219200</xdr:colOff>
      <xdr:row>45</xdr:row>
      <xdr:rowOff>133350</xdr:rowOff>
    </xdr:from>
    <xdr:to>
      <xdr:col>9</xdr:col>
      <xdr:colOff>57150</xdr:colOff>
      <xdr:row>65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120593</xdr:colOff>
      <xdr:row>4</xdr:row>
      <xdr:rowOff>175191</xdr:rowOff>
    </xdr:from>
    <xdr:to>
      <xdr:col>18</xdr:col>
      <xdr:colOff>189774</xdr:colOff>
      <xdr:row>21</xdr:row>
      <xdr:rowOff>68036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120593" y="1203891"/>
          <a:ext cx="12413581" cy="3131345"/>
        </a:xfrm>
        <a:prstGeom prst="roundRect">
          <a:avLst/>
        </a:prstGeom>
        <a:noFill/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444156</xdr:colOff>
      <xdr:row>24</xdr:row>
      <xdr:rowOff>49668</xdr:rowOff>
    </xdr:from>
    <xdr:to>
      <xdr:col>7</xdr:col>
      <xdr:colOff>466272</xdr:colOff>
      <xdr:row>43</xdr:row>
      <xdr:rowOff>87086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10886</xdr:colOff>
      <xdr:row>25</xdr:row>
      <xdr:rowOff>22791</xdr:rowOff>
    </xdr:from>
    <xdr:to>
      <xdr:col>16</xdr:col>
      <xdr:colOff>672875</xdr:colOff>
      <xdr:row>42</xdr:row>
      <xdr:rowOff>8165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566056</xdr:colOff>
      <xdr:row>64</xdr:row>
      <xdr:rowOff>92870</xdr:rowOff>
    </xdr:from>
    <xdr:to>
      <xdr:col>17</xdr:col>
      <xdr:colOff>567756</xdr:colOff>
      <xdr:row>70</xdr:row>
      <xdr:rowOff>21433</xdr:rowOff>
    </xdr:to>
    <xdr:sp macro="" textlink="'Coach Data Calcs'!$F$22">
      <xdr:nvSpPr>
        <xdr:cNvPr id="24" name="TextBox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8795656" y="11751470"/>
          <a:ext cx="3430700" cy="995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9C7DDB19-9DDD-4CF3-99F8-A0321988261C}" type="TxLink">
            <a:rPr lang="en-US" sz="1400" b="0" i="0" u="none" strike="noStrike">
              <a:solidFill>
                <a:schemeClr val="accent2"/>
              </a:solidFill>
              <a:latin typeface="Arial Black" panose="020B0A04020102020204" pitchFamily="34" charset="0"/>
              <a:ea typeface="+mn-ea"/>
              <a:cs typeface="Arial"/>
            </a:rPr>
            <a:pPr marL="0" indent="0" algn="ctr"/>
            <a:t> </a:t>
          </a:fld>
          <a:endParaRPr lang="en-GB" sz="1400" b="0" i="0" u="none" strike="noStrike">
            <a:solidFill>
              <a:schemeClr val="accent2"/>
            </a:solidFill>
            <a:latin typeface="Arial Black" panose="020B0A040201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112258</xdr:colOff>
      <xdr:row>76</xdr:row>
      <xdr:rowOff>38102</xdr:rowOff>
    </xdr:from>
    <xdr:to>
      <xdr:col>16</xdr:col>
      <xdr:colOff>598715</xdr:colOff>
      <xdr:row>100</xdr:row>
      <xdr:rowOff>51708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261937</xdr:colOff>
      <xdr:row>76</xdr:row>
      <xdr:rowOff>9967</xdr:rowOff>
    </xdr:from>
    <xdr:to>
      <xdr:col>8</xdr:col>
      <xdr:colOff>613980</xdr:colOff>
      <xdr:row>100</xdr:row>
      <xdr:rowOff>11390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64469</xdr:colOff>
      <xdr:row>74</xdr:row>
      <xdr:rowOff>160564</xdr:rowOff>
    </xdr:from>
    <xdr:to>
      <xdr:col>18</xdr:col>
      <xdr:colOff>216869</xdr:colOff>
      <xdr:row>102</xdr:row>
      <xdr:rowOff>78921</xdr:rowOff>
    </xdr:to>
    <xdr:sp macro="" textlink="">
      <xdr:nvSpPr>
        <xdr:cNvPr id="16" name="Rounded Rectangle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64469" y="14524264"/>
          <a:ext cx="12496800" cy="5252357"/>
        </a:xfrm>
        <a:prstGeom prst="roundRect">
          <a:avLst/>
        </a:prstGeom>
        <a:noFill/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368300</xdr:colOff>
      <xdr:row>43</xdr:row>
      <xdr:rowOff>63500</xdr:rowOff>
    </xdr:from>
    <xdr:to>
      <xdr:col>11</xdr:col>
      <xdr:colOff>476250</xdr:colOff>
      <xdr:row>72</xdr:row>
      <xdr:rowOff>165100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547688</xdr:colOff>
      <xdr:row>54</xdr:row>
      <xdr:rowOff>142875</xdr:rowOff>
    </xdr:from>
    <xdr:to>
      <xdr:col>17</xdr:col>
      <xdr:colOff>666750</xdr:colOff>
      <xdr:row>71</xdr:row>
      <xdr:rowOff>83344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64469</xdr:colOff>
      <xdr:row>23</xdr:row>
      <xdr:rowOff>156821</xdr:rowOff>
    </xdr:from>
    <xdr:to>
      <xdr:col>18</xdr:col>
      <xdr:colOff>189774</xdr:colOff>
      <xdr:row>73</xdr:row>
      <xdr:rowOff>133350</xdr:rowOff>
    </xdr:to>
    <xdr:sp macro="" textlink="">
      <xdr:nvSpPr>
        <xdr:cNvPr id="13" name="Rounded Rectangle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64469" y="4805021"/>
          <a:ext cx="12469705" cy="9501529"/>
        </a:xfrm>
        <a:prstGeom prst="roundRect">
          <a:avLst/>
        </a:prstGeom>
        <a:noFill/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12</xdr:col>
      <xdr:colOff>226220</xdr:colOff>
      <xdr:row>0</xdr:row>
      <xdr:rowOff>47625</xdr:rowOff>
    </xdr:from>
    <xdr:to>
      <xdr:col>15</xdr:col>
      <xdr:colOff>464344</xdr:colOff>
      <xdr:row>4</xdr:row>
      <xdr:rowOff>161924</xdr:rowOff>
    </xdr:to>
    <xdr:pic>
      <xdr:nvPicPr>
        <xdr:cNvPr id="12722" name="Picture 434">
          <a:extLst>
            <a:ext uri="{FF2B5EF4-FFF2-40B4-BE49-F238E27FC236}">
              <a16:creationId xmlns:a16="http://schemas.microsoft.com/office/drawing/2014/main" id="{00000000-0008-0000-0600-0000B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12970" y="47625"/>
          <a:ext cx="2309812" cy="10906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466725</xdr:colOff>
          <xdr:row>43</xdr:row>
          <xdr:rowOff>66675</xdr:rowOff>
        </xdr:from>
        <xdr:to>
          <xdr:col>17</xdr:col>
          <xdr:colOff>552450</xdr:colOff>
          <xdr:row>54</xdr:row>
          <xdr:rowOff>57150</xdr:rowOff>
        </xdr:to>
        <xdr:pic>
          <xdr:nvPicPr>
            <xdr:cNvPr id="12720" name="Picture 18">
              <a:extLst>
                <a:ext uri="{FF2B5EF4-FFF2-40B4-BE49-F238E27FC236}">
                  <a16:creationId xmlns:a16="http://schemas.microsoft.com/office/drawing/2014/main" id="{00000000-0008-0000-0600-0000B031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yers Table'!$J$14:$K$23" spid="_x0000_s12752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8696325" y="8115300"/>
              <a:ext cx="3514725" cy="1981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5</xdr:row>
          <xdr:rowOff>161925</xdr:rowOff>
        </xdr:from>
        <xdr:to>
          <xdr:col>16</xdr:col>
          <xdr:colOff>504825</xdr:colOff>
          <xdr:row>20</xdr:row>
          <xdr:rowOff>57150</xdr:rowOff>
        </xdr:to>
        <xdr:pic>
          <xdr:nvPicPr>
            <xdr:cNvPr id="12721" name="Picture 433">
              <a:extLst>
                <a:ext uri="{FF2B5EF4-FFF2-40B4-BE49-F238E27FC236}">
                  <a16:creationId xmlns:a16="http://schemas.microsoft.com/office/drawing/2014/main" id="{00000000-0008-0000-0600-0000B131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yers Table'!$B$5:$I$12" spid="_x0000_s1275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028700" y="1333500"/>
              <a:ext cx="10448925" cy="2609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2556510</xdr:colOff>
      <xdr:row>0</xdr:row>
      <xdr:rowOff>188247</xdr:rowOff>
    </xdr:from>
    <xdr:to>
      <xdr:col>3</xdr:col>
      <xdr:colOff>4002405</xdr:colOff>
      <xdr:row>1</xdr:row>
      <xdr:rowOff>466725</xdr:rowOff>
    </xdr:to>
    <xdr:pic>
      <xdr:nvPicPr>
        <xdr:cNvPr id="7" name="Picture 6" descr="sports coach UK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8910" y="188247"/>
          <a:ext cx="1445895" cy="792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1800225</xdr:colOff>
      <xdr:row>0</xdr:row>
      <xdr:rowOff>66675</xdr:rowOff>
    </xdr:from>
    <xdr:to>
      <xdr:col>3</xdr:col>
      <xdr:colOff>2495550</xdr:colOff>
      <xdr:row>2</xdr:row>
      <xdr:rowOff>79431</xdr:rowOff>
    </xdr:to>
    <xdr:pic>
      <xdr:nvPicPr>
        <xdr:cNvPr id="8" name="Picture 7" descr="W:\Brand\Logos\England Hockey Logos\England Hockey Logo JPG Red Text.jp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72625" y="66675"/>
          <a:ext cx="695325" cy="1041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622935</xdr:colOff>
      <xdr:row>0</xdr:row>
      <xdr:rowOff>140504</xdr:rowOff>
    </xdr:from>
    <xdr:to>
      <xdr:col>9</xdr:col>
      <xdr:colOff>2068830</xdr:colOff>
      <xdr:row>5</xdr:row>
      <xdr:rowOff>22860</xdr:rowOff>
    </xdr:to>
    <xdr:pic>
      <xdr:nvPicPr>
        <xdr:cNvPr id="4" name="Picture 3" descr="sports coach UK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5160" y="140504"/>
          <a:ext cx="1445895" cy="787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676275</xdr:colOff>
      <xdr:row>0</xdr:row>
      <xdr:rowOff>0</xdr:rowOff>
    </xdr:from>
    <xdr:to>
      <xdr:col>9</xdr:col>
      <xdr:colOff>590550</xdr:colOff>
      <xdr:row>5</xdr:row>
      <xdr:rowOff>136581</xdr:rowOff>
    </xdr:to>
    <xdr:pic>
      <xdr:nvPicPr>
        <xdr:cNvPr id="5" name="Picture 4" descr="W:\Brand\Logos\England Hockey Logos\England Hockey Logo JPG Red Text.jp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87450" y="0"/>
          <a:ext cx="695325" cy="1041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hockey.co.uk/landing.asp?section=1735&amp;sectionTitle=The+Great+Britain+Coaching+Club+Programm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X48"/>
  <sheetViews>
    <sheetView showGridLines="0" showRowColHeaders="0" topLeftCell="I1" workbookViewId="0">
      <selection activeCell="F9" sqref="F9"/>
    </sheetView>
  </sheetViews>
  <sheetFormatPr defaultColWidth="8.75" defaultRowHeight="14.25" x14ac:dyDescent="0.2"/>
  <cols>
    <col min="1" max="1" width="2.25" style="5" customWidth="1"/>
    <col min="2" max="2" width="12.125" style="5" customWidth="1"/>
    <col min="3" max="3" width="22.75" style="5" customWidth="1"/>
    <col min="4" max="4" width="104.875" style="5" customWidth="1"/>
    <col min="5" max="16384" width="8.75" style="5"/>
  </cols>
  <sheetData>
    <row r="2" spans="2:5" ht="15" x14ac:dyDescent="0.25">
      <c r="B2" s="14" t="s">
        <v>11</v>
      </c>
      <c r="D2" s="38"/>
      <c r="E2" s="38"/>
    </row>
    <row r="3" spans="2:5" x14ac:dyDescent="0.2">
      <c r="B3" s="5" t="s">
        <v>92</v>
      </c>
    </row>
    <row r="4" spans="2:5" x14ac:dyDescent="0.2">
      <c r="B4" s="5" t="s">
        <v>91</v>
      </c>
    </row>
    <row r="5" spans="2:5" x14ac:dyDescent="0.2">
      <c r="B5" s="5" t="s">
        <v>93</v>
      </c>
    </row>
    <row r="7" spans="2:5" ht="15" x14ac:dyDescent="0.25">
      <c r="B7" s="14" t="s">
        <v>119</v>
      </c>
    </row>
    <row r="8" spans="2:5" x14ac:dyDescent="0.2">
      <c r="B8" s="5" t="s">
        <v>120</v>
      </c>
    </row>
    <row r="9" spans="2:5" x14ac:dyDescent="0.2">
      <c r="B9" s="5" t="s">
        <v>121</v>
      </c>
    </row>
    <row r="10" spans="2:5" x14ac:dyDescent="0.2">
      <c r="B10" s="5" t="s">
        <v>122</v>
      </c>
    </row>
    <row r="11" spans="2:5" x14ac:dyDescent="0.2">
      <c r="B11" s="5" t="s">
        <v>150</v>
      </c>
    </row>
    <row r="13" spans="2:5" ht="15" x14ac:dyDescent="0.25">
      <c r="B13" s="14" t="s">
        <v>12</v>
      </c>
    </row>
    <row r="14" spans="2:5" x14ac:dyDescent="0.2">
      <c r="B14" t="s">
        <v>151</v>
      </c>
    </row>
    <row r="15" spans="2:5" x14ac:dyDescent="0.2">
      <c r="B15" t="s">
        <v>123</v>
      </c>
    </row>
    <row r="16" spans="2:5" x14ac:dyDescent="0.2">
      <c r="B16" t="s">
        <v>124</v>
      </c>
    </row>
    <row r="17" spans="1:24" x14ac:dyDescent="0.2">
      <c r="B17" s="5" t="s">
        <v>135</v>
      </c>
    </row>
    <row r="18" spans="1:24" x14ac:dyDescent="0.2">
      <c r="B18" t="s">
        <v>125</v>
      </c>
    </row>
    <row r="19" spans="1:24" x14ac:dyDescent="0.2">
      <c r="B19" s="5" t="s">
        <v>136</v>
      </c>
    </row>
    <row r="21" spans="1:24" x14ac:dyDescent="0.2">
      <c r="B21" s="5" t="s">
        <v>74</v>
      </c>
    </row>
    <row r="22" spans="1:24" x14ac:dyDescent="0.2">
      <c r="B22" s="5" t="s">
        <v>13</v>
      </c>
    </row>
    <row r="24" spans="1:24" ht="15" x14ac:dyDescent="0.25">
      <c r="B24" s="75" t="s">
        <v>90</v>
      </c>
      <c r="C24" s="37"/>
      <c r="D24" s="70"/>
    </row>
    <row r="25" spans="1:24" s="6" customFormat="1" ht="17.45" customHeight="1" x14ac:dyDescent="0.2">
      <c r="A25" s="5"/>
      <c r="B25" s="76" t="s">
        <v>89</v>
      </c>
      <c r="C25" s="5"/>
      <c r="D25" s="7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6" customFormat="1" ht="17.45" customHeight="1" x14ac:dyDescent="0.2">
      <c r="A26" s="5"/>
      <c r="B26" s="101" t="s">
        <v>137</v>
      </c>
      <c r="C26" s="69"/>
      <c r="D26" s="71"/>
    </row>
    <row r="27" spans="1:24" s="6" customFormat="1" ht="17.45" customHeight="1" x14ac:dyDescent="0.2">
      <c r="B27" s="101" t="s">
        <v>138</v>
      </c>
      <c r="C27" s="69"/>
      <c r="D27" s="71"/>
    </row>
    <row r="28" spans="1:24" s="6" customFormat="1" ht="17.45" customHeight="1" x14ac:dyDescent="0.2">
      <c r="B28" s="72" t="s">
        <v>106</v>
      </c>
      <c r="C28" s="73"/>
      <c r="D28" s="74"/>
    </row>
    <row r="29" spans="1:24" s="6" customFormat="1" ht="17.45" customHeight="1" x14ac:dyDescent="0.2">
      <c r="C29" s="5"/>
      <c r="D29" s="5"/>
    </row>
    <row r="30" spans="1:24" s="6" customFormat="1" ht="17.45" customHeight="1" thickBot="1" x14ac:dyDescent="0.3">
      <c r="B30" s="36"/>
      <c r="C30" s="36"/>
      <c r="D30" s="36" t="s">
        <v>17</v>
      </c>
    </row>
    <row r="31" spans="1:24" s="6" customFormat="1" ht="17.45" customHeight="1" x14ac:dyDescent="0.2">
      <c r="B31" s="111" t="s">
        <v>2</v>
      </c>
      <c r="C31" s="102" t="s">
        <v>153</v>
      </c>
      <c r="D31" s="102" t="s">
        <v>139</v>
      </c>
    </row>
    <row r="32" spans="1:24" s="6" customFormat="1" ht="17.45" customHeight="1" x14ac:dyDescent="0.2">
      <c r="B32" s="112"/>
      <c r="C32" s="6" t="s">
        <v>14</v>
      </c>
      <c r="D32" s="6" t="s">
        <v>20</v>
      </c>
    </row>
    <row r="33" spans="1:24" s="6" customFormat="1" ht="17.45" customHeight="1" x14ac:dyDescent="0.2">
      <c r="B33" s="112"/>
      <c r="C33" s="6" t="s">
        <v>16</v>
      </c>
      <c r="D33" s="6" t="s">
        <v>140</v>
      </c>
    </row>
    <row r="34" spans="1:24" s="6" customFormat="1" ht="17.45" customHeight="1" thickBot="1" x14ac:dyDescent="0.25">
      <c r="B34" s="113"/>
      <c r="C34" s="103"/>
      <c r="D34" s="103" t="s">
        <v>141</v>
      </c>
    </row>
    <row r="35" spans="1:24" s="6" customFormat="1" ht="17.45" customHeight="1" x14ac:dyDescent="0.2">
      <c r="B35" s="108" t="s">
        <v>18</v>
      </c>
      <c r="C35" s="102" t="s">
        <v>112</v>
      </c>
      <c r="D35" s="104" t="s">
        <v>114</v>
      </c>
    </row>
    <row r="36" spans="1:24" s="6" customFormat="1" ht="17.45" customHeight="1" x14ac:dyDescent="0.2">
      <c r="B36" s="109"/>
      <c r="C36" s="6" t="s">
        <v>113</v>
      </c>
      <c r="D36" s="105" t="s">
        <v>115</v>
      </c>
    </row>
    <row r="37" spans="1:24" s="6" customFormat="1" ht="17.45" customHeight="1" x14ac:dyDescent="0.2">
      <c r="B37" s="109"/>
      <c r="C37" s="6" t="s">
        <v>19</v>
      </c>
      <c r="D37" s="105" t="s">
        <v>79</v>
      </c>
    </row>
    <row r="38" spans="1:24" s="6" customFormat="1" ht="17.45" customHeight="1" x14ac:dyDescent="0.2">
      <c r="B38" s="109"/>
      <c r="C38" s="6" t="s">
        <v>6</v>
      </c>
      <c r="D38" s="105" t="s">
        <v>21</v>
      </c>
    </row>
    <row r="39" spans="1:24" s="6" customFormat="1" ht="17.45" customHeight="1" x14ac:dyDescent="0.2">
      <c r="B39" s="109"/>
      <c r="C39" s="6" t="s">
        <v>5</v>
      </c>
      <c r="D39" s="105" t="s">
        <v>22</v>
      </c>
    </row>
    <row r="40" spans="1:24" s="6" customFormat="1" ht="17.45" customHeight="1" x14ac:dyDescent="0.2">
      <c r="B40" s="109"/>
      <c r="D40" s="105"/>
    </row>
    <row r="41" spans="1:24" s="6" customFormat="1" ht="17.45" customHeight="1" thickBot="1" x14ac:dyDescent="0.25">
      <c r="B41" s="110"/>
      <c r="C41" s="103"/>
      <c r="D41" s="106"/>
    </row>
    <row r="42" spans="1:24" s="6" customFormat="1" ht="17.45" customHeight="1" x14ac:dyDescent="0.2"/>
    <row r="43" spans="1:24" s="6" customFormat="1" ht="17.45" customHeight="1" x14ac:dyDescent="0.2"/>
    <row r="44" spans="1:24" s="6" customFormat="1" ht="17.45" customHeight="1" x14ac:dyDescent="0.2"/>
    <row r="45" spans="1:24" s="6" customFormat="1" ht="17.45" customHeight="1" x14ac:dyDescent="0.2"/>
    <row r="46" spans="1:24" s="6" customFormat="1" ht="17.45" customHeight="1" x14ac:dyDescent="0.2"/>
    <row r="47" spans="1:24" x14ac:dyDescent="0.2">
      <c r="A47" s="6"/>
      <c r="B47" s="6"/>
      <c r="C47" s="6"/>
      <c r="D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2">
      <c r="A48" s="6"/>
    </row>
  </sheetData>
  <sheetProtection password="CF6A" sheet="1" objects="1" scenarios="1"/>
  <mergeCells count="2">
    <mergeCell ref="B35:B41"/>
    <mergeCell ref="B31:B3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D5"/>
  <sheetViews>
    <sheetView workbookViewId="0">
      <selection activeCell="A2" sqref="A2"/>
    </sheetView>
  </sheetViews>
  <sheetFormatPr defaultRowHeight="14.25" x14ac:dyDescent="0.2"/>
  <cols>
    <col min="1" max="2" width="31.125" bestFit="1" customWidth="1"/>
  </cols>
  <sheetData>
    <row r="1" spans="1:4" x14ac:dyDescent="0.2">
      <c r="A1" t="s">
        <v>152</v>
      </c>
      <c r="B1" t="s">
        <v>14</v>
      </c>
      <c r="C1" t="s">
        <v>15</v>
      </c>
      <c r="D1" t="s">
        <v>86</v>
      </c>
    </row>
    <row r="2" spans="1:4" x14ac:dyDescent="0.2">
      <c r="A2" t="s">
        <v>126</v>
      </c>
      <c r="B2" t="s">
        <v>134</v>
      </c>
      <c r="C2" t="s">
        <v>134</v>
      </c>
      <c r="D2" t="s">
        <v>134</v>
      </c>
    </row>
    <row r="3" spans="1:4" x14ac:dyDescent="0.2">
      <c r="A3" t="s">
        <v>127</v>
      </c>
      <c r="B3" t="s">
        <v>126</v>
      </c>
      <c r="C3" t="s">
        <v>126</v>
      </c>
      <c r="D3" t="s">
        <v>126</v>
      </c>
    </row>
    <row r="4" spans="1:4" x14ac:dyDescent="0.2">
      <c r="A4" t="s">
        <v>128</v>
      </c>
      <c r="B4" t="s">
        <v>127</v>
      </c>
      <c r="C4" t="s">
        <v>127</v>
      </c>
      <c r="D4" t="s">
        <v>127</v>
      </c>
    </row>
    <row r="5" spans="1:4" x14ac:dyDescent="0.2">
      <c r="B5" t="s">
        <v>128</v>
      </c>
      <c r="C5" t="s">
        <v>128</v>
      </c>
      <c r="D5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D9"/>
  <sheetViews>
    <sheetView workbookViewId="0">
      <selection activeCell="B2" sqref="B2"/>
    </sheetView>
  </sheetViews>
  <sheetFormatPr defaultRowHeight="14.25" x14ac:dyDescent="0.2"/>
  <cols>
    <col min="1" max="1" width="31.125" bestFit="1" customWidth="1"/>
    <col min="2" max="2" width="11" bestFit="1" customWidth="1"/>
  </cols>
  <sheetData>
    <row r="1" spans="1:4" x14ac:dyDescent="0.2">
      <c r="B1" t="s">
        <v>152</v>
      </c>
      <c r="C1" t="s">
        <v>14</v>
      </c>
      <c r="D1" t="s">
        <v>86</v>
      </c>
    </row>
    <row r="2" spans="1:4" x14ac:dyDescent="0.2">
      <c r="A2" t="s">
        <v>134</v>
      </c>
      <c r="B2">
        <f>COUNTIF('Current Coaches'!$O:$O,'Safeguarding Calc'!B$1&amp;" "&amp;'Safeguarding Calc'!$A2)</f>
        <v>0</v>
      </c>
      <c r="C2">
        <f>COUNTIF('Current Coaches'!$O:$O,'Safeguarding Calc'!C$1&amp;" "&amp;'Safeguarding Calc'!$A2)</f>
        <v>0</v>
      </c>
      <c r="D2">
        <f>COUNTIF('Current Coaches'!$O:$O,'Safeguarding Calc'!D$1&amp;" "&amp;'Safeguarding Calc'!$A2)</f>
        <v>0</v>
      </c>
    </row>
    <row r="3" spans="1:4" x14ac:dyDescent="0.2">
      <c r="A3" t="s">
        <v>126</v>
      </c>
      <c r="B3">
        <f>COUNTIF('Current Coaches'!$O:$O,'Safeguarding Calc'!B$1&amp;" "&amp;'Safeguarding Calc'!$A3)</f>
        <v>3</v>
      </c>
      <c r="C3">
        <f>COUNTIF('Current Coaches'!$O:$O,'Safeguarding Calc'!C$1&amp;" "&amp;'Safeguarding Calc'!$A3)</f>
        <v>3</v>
      </c>
      <c r="D3">
        <f>COUNTIF('Current Coaches'!$O:$O,'Safeguarding Calc'!D$1&amp;" "&amp;'Safeguarding Calc'!$A3)</f>
        <v>0</v>
      </c>
    </row>
    <row r="4" spans="1:4" x14ac:dyDescent="0.2">
      <c r="A4" t="s">
        <v>127</v>
      </c>
      <c r="B4">
        <f>COUNTIF('Current Coaches'!$O:$O,'Safeguarding Calc'!B$1&amp;" "&amp;'Safeguarding Calc'!$A4)</f>
        <v>0</v>
      </c>
      <c r="C4">
        <f>COUNTIF('Current Coaches'!$O:$O,'Safeguarding Calc'!C$1&amp;" "&amp;'Safeguarding Calc'!$A4)</f>
        <v>0</v>
      </c>
      <c r="D4">
        <f>COUNTIF('Current Coaches'!$O:$O,'Safeguarding Calc'!D$1&amp;" "&amp;'Safeguarding Calc'!$A4)</f>
        <v>0</v>
      </c>
    </row>
    <row r="5" spans="1:4" x14ac:dyDescent="0.2">
      <c r="A5" t="s">
        <v>128</v>
      </c>
      <c r="B5">
        <f>COUNTIF('Current Coaches'!$O:$O,'Safeguarding Calc'!B$1&amp;" "&amp;'Safeguarding Calc'!$A5)</f>
        <v>0</v>
      </c>
      <c r="C5">
        <f>COUNTIF('Current Coaches'!$O:$O,'Safeguarding Calc'!C$1&amp;" "&amp;'Safeguarding Calc'!$A5)</f>
        <v>0</v>
      </c>
      <c r="D5">
        <f>COUNTIF('Current Coaches'!$O:$O,'Safeguarding Calc'!D$1&amp;" "&amp;'Safeguarding Calc'!$A5)</f>
        <v>0</v>
      </c>
    </row>
    <row r="6" spans="1:4" x14ac:dyDescent="0.2">
      <c r="A6" t="s">
        <v>130</v>
      </c>
      <c r="B6">
        <f>COUNTIF('Current Coaches'!$F:$F,'Safeguarding Calc'!B$1)-SUM(B2:B5)</f>
        <v>0</v>
      </c>
      <c r="C6">
        <f>COUNTIF('Current Coaches'!$F:$F,'Safeguarding Calc'!C$1)-SUM(C2:C5)</f>
        <v>2</v>
      </c>
      <c r="D6">
        <f>COUNTIF('Current Coaches'!$F:$F,'Safeguarding Calc'!D$1)-SUM(D2:D5)</f>
        <v>4</v>
      </c>
    </row>
    <row r="7" spans="1:4" x14ac:dyDescent="0.2">
      <c r="A7" t="s">
        <v>131</v>
      </c>
      <c r="B7">
        <f>SUM(B3:B5)</f>
        <v>3</v>
      </c>
      <c r="C7">
        <f>SUM(C2:C5)</f>
        <v>3</v>
      </c>
      <c r="D7">
        <f t="shared" ref="D7" si="0">SUM(D2:D5)</f>
        <v>0</v>
      </c>
    </row>
    <row r="8" spans="1:4" x14ac:dyDescent="0.2">
      <c r="A8" t="s">
        <v>132</v>
      </c>
      <c r="B8">
        <f>B2</f>
        <v>0</v>
      </c>
      <c r="C8">
        <v>0</v>
      </c>
      <c r="D8">
        <v>0</v>
      </c>
    </row>
    <row r="9" spans="1:4" x14ac:dyDescent="0.2">
      <c r="A9" t="s">
        <v>133</v>
      </c>
      <c r="B9">
        <f>B6</f>
        <v>0</v>
      </c>
      <c r="C9">
        <f t="shared" ref="C9:D9" si="1">C6</f>
        <v>2</v>
      </c>
      <c r="D9">
        <f t="shared" si="1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Q79"/>
  <sheetViews>
    <sheetView tabSelected="1" topLeftCell="A7" zoomScale="131" workbookViewId="0">
      <selection activeCell="F21" sqref="F21"/>
    </sheetView>
  </sheetViews>
  <sheetFormatPr defaultColWidth="8.75" defaultRowHeight="14.25" x14ac:dyDescent="0.2"/>
  <cols>
    <col min="1" max="1" width="2" style="5" customWidth="1"/>
    <col min="2" max="2" width="10.375" style="5" customWidth="1"/>
    <col min="3" max="3" width="23.125" style="5" customWidth="1"/>
    <col min="4" max="4" width="21.125" style="5" customWidth="1"/>
    <col min="5" max="5" width="17.125" style="5" customWidth="1"/>
    <col min="6" max="6" width="22.125" style="5" customWidth="1"/>
    <col min="7" max="7" width="40.375" style="5" bestFit="1" customWidth="1"/>
    <col min="8" max="8" width="28.75" style="5" bestFit="1" customWidth="1"/>
    <col min="9" max="9" width="13.625" style="5" customWidth="1"/>
    <col min="10" max="10" width="10.5" style="5" customWidth="1"/>
    <col min="11" max="11" width="10.25" style="5" customWidth="1"/>
    <col min="12" max="12" width="16.375" style="5" customWidth="1"/>
    <col min="13" max="13" width="12.25" style="5" customWidth="1"/>
    <col min="14" max="16384" width="8.75" style="5"/>
  </cols>
  <sheetData>
    <row r="1" spans="2:17" ht="45.75" customHeight="1" x14ac:dyDescent="0.3">
      <c r="B1" s="22" t="s">
        <v>46</v>
      </c>
    </row>
    <row r="2" spans="2:17" ht="4.9000000000000004" customHeight="1" x14ac:dyDescent="0.2"/>
    <row r="3" spans="2:17" ht="15" x14ac:dyDescent="0.25">
      <c r="B3" s="66" t="s">
        <v>35</v>
      </c>
      <c r="C3" s="39" t="s">
        <v>190</v>
      </c>
    </row>
    <row r="4" spans="2:17" ht="15" x14ac:dyDescent="0.25">
      <c r="B4" s="67" t="s">
        <v>36</v>
      </c>
      <c r="C4" s="15" t="s">
        <v>191</v>
      </c>
    </row>
    <row r="5" spans="2:17" ht="15" x14ac:dyDescent="0.25">
      <c r="G5" s="14"/>
      <c r="H5" s="14"/>
      <c r="I5" s="116" t="s">
        <v>144</v>
      </c>
      <c r="J5" s="116"/>
      <c r="K5" s="116"/>
      <c r="L5" s="116"/>
      <c r="M5" s="116"/>
    </row>
    <row r="6" spans="2:17" ht="13.9" customHeight="1" x14ac:dyDescent="0.25">
      <c r="B6" s="118" t="s">
        <v>73</v>
      </c>
      <c r="C6" s="118"/>
      <c r="D6" s="118"/>
      <c r="E6" s="118"/>
      <c r="F6" s="118"/>
      <c r="G6" s="118"/>
      <c r="H6" s="98"/>
      <c r="I6" s="115" t="s">
        <v>23</v>
      </c>
      <c r="J6" s="115"/>
      <c r="K6" s="115"/>
      <c r="L6" s="115"/>
      <c r="M6" s="115"/>
      <c r="N6" s="117" t="s">
        <v>33</v>
      </c>
    </row>
    <row r="7" spans="2:17" s="17" customFormat="1" ht="30" x14ac:dyDescent="0.25">
      <c r="B7" s="116" t="s">
        <v>80</v>
      </c>
      <c r="C7" s="116"/>
      <c r="D7" s="19" t="s">
        <v>0</v>
      </c>
      <c r="E7" s="19" t="s">
        <v>1</v>
      </c>
      <c r="F7" s="19" t="s">
        <v>2</v>
      </c>
      <c r="G7" s="19" t="s">
        <v>142</v>
      </c>
      <c r="H7" s="19" t="s">
        <v>143</v>
      </c>
      <c r="I7" s="20" t="s">
        <v>116</v>
      </c>
      <c r="J7" s="18" t="s">
        <v>117</v>
      </c>
      <c r="K7" s="16" t="s">
        <v>3</v>
      </c>
      <c r="L7" s="16" t="s">
        <v>4</v>
      </c>
      <c r="M7" s="16" t="s">
        <v>5</v>
      </c>
      <c r="N7" s="117"/>
      <c r="O7" s="99" t="s">
        <v>129</v>
      </c>
      <c r="P7" s="21"/>
      <c r="Q7" s="21"/>
    </row>
    <row r="8" spans="2:17" x14ac:dyDescent="0.2">
      <c r="B8" s="119" t="s">
        <v>154</v>
      </c>
      <c r="C8" s="120"/>
      <c r="D8" s="65" t="s">
        <v>155</v>
      </c>
      <c r="E8" s="90" t="s">
        <v>63</v>
      </c>
      <c r="F8" s="65" t="s">
        <v>152</v>
      </c>
      <c r="G8" s="65" t="s">
        <v>55</v>
      </c>
      <c r="H8" s="90" t="s">
        <v>126</v>
      </c>
      <c r="I8" s="23"/>
      <c r="J8" s="23"/>
      <c r="K8" s="23">
        <v>3</v>
      </c>
      <c r="L8" s="23"/>
      <c r="M8" s="23"/>
      <c r="N8" s="59">
        <f t="shared" ref="N8:N39" si="0">SUM(I8:M8)</f>
        <v>3</v>
      </c>
      <c r="O8" s="100" t="str">
        <f t="shared" ref="O8:O39" si="1">F8&amp;" "&amp;H8</f>
        <v>Lead Coach Sportscoach UK</v>
      </c>
    </row>
    <row r="9" spans="2:17" x14ac:dyDescent="0.2">
      <c r="B9" s="119" t="s">
        <v>156</v>
      </c>
      <c r="C9" s="120"/>
      <c r="D9" s="65" t="s">
        <v>155</v>
      </c>
      <c r="E9" s="90" t="s">
        <v>62</v>
      </c>
      <c r="F9" s="65" t="s">
        <v>152</v>
      </c>
      <c r="G9" s="65" t="s">
        <v>54</v>
      </c>
      <c r="H9" s="90" t="s">
        <v>126</v>
      </c>
      <c r="I9" s="23">
        <v>1</v>
      </c>
      <c r="J9" s="23">
        <v>1</v>
      </c>
      <c r="K9" s="23"/>
      <c r="L9" s="23"/>
      <c r="M9" s="23"/>
      <c r="N9" s="59">
        <f t="shared" si="0"/>
        <v>2</v>
      </c>
      <c r="O9" s="100" t="str">
        <f t="shared" si="1"/>
        <v>Lead Coach Sportscoach UK</v>
      </c>
    </row>
    <row r="10" spans="2:17" x14ac:dyDescent="0.2">
      <c r="B10" s="119" t="s">
        <v>157</v>
      </c>
      <c r="C10" s="120"/>
      <c r="D10" s="65" t="s">
        <v>155</v>
      </c>
      <c r="E10" s="90" t="s">
        <v>67</v>
      </c>
      <c r="F10" s="65" t="s">
        <v>152</v>
      </c>
      <c r="G10" s="65" t="s">
        <v>54</v>
      </c>
      <c r="H10" s="90" t="s">
        <v>126</v>
      </c>
      <c r="I10" s="23"/>
      <c r="J10" s="23">
        <v>1</v>
      </c>
      <c r="K10" s="23">
        <v>3</v>
      </c>
      <c r="L10" s="23"/>
      <c r="M10" s="23"/>
      <c r="N10" s="59">
        <f t="shared" si="0"/>
        <v>4</v>
      </c>
      <c r="O10" s="100" t="str">
        <f t="shared" si="1"/>
        <v>Lead Coach Sportscoach UK</v>
      </c>
    </row>
    <row r="11" spans="2:17" x14ac:dyDescent="0.2">
      <c r="B11" s="119" t="s">
        <v>158</v>
      </c>
      <c r="C11" s="120"/>
      <c r="D11" s="65" t="s">
        <v>155</v>
      </c>
      <c r="E11" s="90" t="s">
        <v>65</v>
      </c>
      <c r="F11" s="65" t="s">
        <v>14</v>
      </c>
      <c r="G11" s="65" t="s">
        <v>108</v>
      </c>
      <c r="H11" s="90" t="s">
        <v>126</v>
      </c>
      <c r="I11" s="23">
        <v>2</v>
      </c>
      <c r="J11" s="23">
        <v>2</v>
      </c>
      <c r="K11" s="23"/>
      <c r="L11" s="23"/>
      <c r="M11" s="23"/>
      <c r="N11" s="59">
        <f t="shared" si="0"/>
        <v>4</v>
      </c>
      <c r="O11" s="100" t="str">
        <f t="shared" si="1"/>
        <v>Coach Sportscoach UK</v>
      </c>
    </row>
    <row r="12" spans="2:17" x14ac:dyDescent="0.2">
      <c r="B12" s="119" t="s">
        <v>159</v>
      </c>
      <c r="C12" s="120"/>
      <c r="D12" s="65" t="s">
        <v>155</v>
      </c>
      <c r="E12" s="90" t="s">
        <v>65</v>
      </c>
      <c r="F12" s="65" t="s">
        <v>14</v>
      </c>
      <c r="G12" s="65" t="s">
        <v>108</v>
      </c>
      <c r="H12" s="90" t="s">
        <v>126</v>
      </c>
      <c r="I12" s="23">
        <v>1</v>
      </c>
      <c r="J12" s="23"/>
      <c r="K12" s="23"/>
      <c r="L12" s="23"/>
      <c r="M12" s="23"/>
      <c r="N12" s="59">
        <f t="shared" si="0"/>
        <v>1</v>
      </c>
      <c r="O12" s="100" t="str">
        <f t="shared" si="1"/>
        <v>Coach Sportscoach UK</v>
      </c>
    </row>
    <row r="13" spans="2:17" x14ac:dyDescent="0.2">
      <c r="B13" s="119" t="s">
        <v>160</v>
      </c>
      <c r="C13" s="120"/>
      <c r="D13" s="65" t="s">
        <v>155</v>
      </c>
      <c r="E13" s="90" t="s">
        <v>65</v>
      </c>
      <c r="F13" s="65" t="s">
        <v>14</v>
      </c>
      <c r="G13" s="65" t="s">
        <v>70</v>
      </c>
      <c r="H13" s="90"/>
      <c r="I13" s="23">
        <v>2</v>
      </c>
      <c r="J13" s="23"/>
      <c r="K13" s="23"/>
      <c r="L13" s="23"/>
      <c r="M13" s="23"/>
      <c r="N13" s="59">
        <f t="shared" si="0"/>
        <v>2</v>
      </c>
      <c r="O13" s="100" t="str">
        <f t="shared" si="1"/>
        <v xml:space="preserve">Coach </v>
      </c>
    </row>
    <row r="14" spans="2:17" x14ac:dyDescent="0.2">
      <c r="B14" s="119" t="s">
        <v>161</v>
      </c>
      <c r="C14" s="120"/>
      <c r="D14" s="65" t="s">
        <v>155</v>
      </c>
      <c r="E14" s="90" t="s">
        <v>64</v>
      </c>
      <c r="F14" s="65" t="s">
        <v>86</v>
      </c>
      <c r="G14" s="65" t="s">
        <v>70</v>
      </c>
      <c r="H14" s="90"/>
      <c r="I14" s="23"/>
      <c r="J14" s="23"/>
      <c r="K14" s="23"/>
      <c r="L14" s="23"/>
      <c r="M14" s="23"/>
      <c r="N14" s="59">
        <f t="shared" si="0"/>
        <v>0</v>
      </c>
      <c r="O14" s="100" t="str">
        <f t="shared" si="1"/>
        <v xml:space="preserve">Helper </v>
      </c>
    </row>
    <row r="15" spans="2:17" x14ac:dyDescent="0.2">
      <c r="B15" s="119" t="s">
        <v>162</v>
      </c>
      <c r="C15" s="120"/>
      <c r="D15" s="65" t="s">
        <v>163</v>
      </c>
      <c r="E15" s="90" t="s">
        <v>67</v>
      </c>
      <c r="F15" s="65" t="s">
        <v>86</v>
      </c>
      <c r="G15" s="65" t="s">
        <v>70</v>
      </c>
      <c r="H15" s="90"/>
      <c r="I15" s="23">
        <v>2</v>
      </c>
      <c r="J15" s="23"/>
      <c r="K15" s="23"/>
      <c r="L15" s="23"/>
      <c r="M15" s="23"/>
      <c r="N15" s="59">
        <f t="shared" si="0"/>
        <v>2</v>
      </c>
      <c r="O15" s="100" t="str">
        <f t="shared" si="1"/>
        <v xml:space="preserve">Helper </v>
      </c>
    </row>
    <row r="16" spans="2:17" x14ac:dyDescent="0.2">
      <c r="B16" s="119" t="s">
        <v>164</v>
      </c>
      <c r="C16" s="120"/>
      <c r="D16" s="65" t="s">
        <v>163</v>
      </c>
      <c r="E16" s="90" t="s">
        <v>65</v>
      </c>
      <c r="F16" s="65" t="s">
        <v>86</v>
      </c>
      <c r="G16" s="65" t="s">
        <v>70</v>
      </c>
      <c r="H16" s="90"/>
      <c r="I16" s="23"/>
      <c r="J16" s="23">
        <v>1</v>
      </c>
      <c r="K16" s="23"/>
      <c r="L16" s="23"/>
      <c r="M16" s="23"/>
      <c r="N16" s="59">
        <f t="shared" si="0"/>
        <v>1</v>
      </c>
      <c r="O16" s="100" t="str">
        <f t="shared" si="1"/>
        <v xml:space="preserve">Helper </v>
      </c>
    </row>
    <row r="17" spans="2:15" x14ac:dyDescent="0.2">
      <c r="B17" s="119" t="s">
        <v>165</v>
      </c>
      <c r="C17" s="120"/>
      <c r="D17" s="65" t="s">
        <v>155</v>
      </c>
      <c r="E17" s="90" t="s">
        <v>67</v>
      </c>
      <c r="F17" s="65" t="s">
        <v>86</v>
      </c>
      <c r="G17" s="65" t="s">
        <v>70</v>
      </c>
      <c r="H17" s="90"/>
      <c r="I17" s="23"/>
      <c r="J17" s="23"/>
      <c r="K17" s="23">
        <v>1</v>
      </c>
      <c r="L17" s="23"/>
      <c r="M17" s="23"/>
      <c r="N17" s="59">
        <f t="shared" si="0"/>
        <v>1</v>
      </c>
      <c r="O17" s="100" t="str">
        <f t="shared" si="1"/>
        <v xml:space="preserve">Helper </v>
      </c>
    </row>
    <row r="18" spans="2:15" x14ac:dyDescent="0.2">
      <c r="B18" s="119" t="s">
        <v>166</v>
      </c>
      <c r="C18" s="120"/>
      <c r="D18" s="65" t="s">
        <v>155</v>
      </c>
      <c r="E18" s="90" t="s">
        <v>67</v>
      </c>
      <c r="F18" s="65" t="s">
        <v>14</v>
      </c>
      <c r="G18" s="65" t="s">
        <v>70</v>
      </c>
      <c r="H18" s="90"/>
      <c r="I18" s="23"/>
      <c r="J18" s="23"/>
      <c r="K18" s="23"/>
      <c r="L18" s="23"/>
      <c r="M18" s="23"/>
      <c r="N18" s="59">
        <f t="shared" si="0"/>
        <v>0</v>
      </c>
      <c r="O18" s="100" t="str">
        <f t="shared" si="1"/>
        <v xml:space="preserve">Coach </v>
      </c>
    </row>
    <row r="19" spans="2:15" x14ac:dyDescent="0.2">
      <c r="B19" s="119" t="s">
        <v>167</v>
      </c>
      <c r="C19" s="120"/>
      <c r="D19" s="65" t="s">
        <v>163</v>
      </c>
      <c r="E19" s="90"/>
      <c r="F19" s="65" t="s">
        <v>14</v>
      </c>
      <c r="G19" s="65" t="s">
        <v>54</v>
      </c>
      <c r="H19" s="90" t="s">
        <v>126</v>
      </c>
      <c r="I19" s="23"/>
      <c r="J19" s="23"/>
      <c r="K19" s="23"/>
      <c r="L19" s="23"/>
      <c r="M19" s="23"/>
      <c r="N19" s="59">
        <f t="shared" si="0"/>
        <v>0</v>
      </c>
      <c r="O19" s="100" t="str">
        <f t="shared" si="1"/>
        <v>Coach Sportscoach UK</v>
      </c>
    </row>
    <row r="20" spans="2:15" x14ac:dyDescent="0.2">
      <c r="B20" s="119"/>
      <c r="C20" s="120"/>
      <c r="D20" s="65"/>
      <c r="E20" s="90"/>
      <c r="F20" s="65"/>
      <c r="G20" s="65"/>
      <c r="H20" s="90"/>
      <c r="I20" s="23"/>
      <c r="J20" s="23"/>
      <c r="K20" s="23"/>
      <c r="L20" s="23"/>
      <c r="M20" s="23"/>
      <c r="N20" s="59">
        <f t="shared" si="0"/>
        <v>0</v>
      </c>
      <c r="O20" s="100" t="str">
        <f t="shared" si="1"/>
        <v xml:space="preserve"> </v>
      </c>
    </row>
    <row r="21" spans="2:15" x14ac:dyDescent="0.2">
      <c r="B21" s="119"/>
      <c r="C21" s="120"/>
      <c r="D21" s="65"/>
      <c r="E21" s="90"/>
      <c r="F21" s="65"/>
      <c r="G21" s="65"/>
      <c r="H21" s="90"/>
      <c r="I21" s="23"/>
      <c r="J21" s="23"/>
      <c r="K21" s="23"/>
      <c r="L21" s="23"/>
      <c r="M21" s="23"/>
      <c r="N21" s="59">
        <f t="shared" si="0"/>
        <v>0</v>
      </c>
      <c r="O21" s="100" t="str">
        <f t="shared" si="1"/>
        <v xml:space="preserve"> </v>
      </c>
    </row>
    <row r="22" spans="2:15" x14ac:dyDescent="0.2">
      <c r="B22" s="119"/>
      <c r="C22" s="120"/>
      <c r="D22" s="65"/>
      <c r="E22" s="90"/>
      <c r="F22" s="65"/>
      <c r="G22" s="65"/>
      <c r="H22" s="90"/>
      <c r="I22" s="23"/>
      <c r="J22" s="23"/>
      <c r="K22" s="23"/>
      <c r="L22" s="23"/>
      <c r="M22" s="23"/>
      <c r="N22" s="59">
        <f t="shared" si="0"/>
        <v>0</v>
      </c>
      <c r="O22" s="100" t="str">
        <f t="shared" si="1"/>
        <v xml:space="preserve"> </v>
      </c>
    </row>
    <row r="23" spans="2:15" x14ac:dyDescent="0.2">
      <c r="B23" s="119"/>
      <c r="C23" s="120"/>
      <c r="D23" s="65"/>
      <c r="E23" s="90"/>
      <c r="F23" s="65"/>
      <c r="G23" s="65"/>
      <c r="H23" s="90"/>
      <c r="I23" s="23"/>
      <c r="J23" s="23"/>
      <c r="K23" s="23"/>
      <c r="L23" s="23"/>
      <c r="M23" s="23"/>
      <c r="N23" s="59">
        <f t="shared" si="0"/>
        <v>0</v>
      </c>
      <c r="O23" s="100" t="str">
        <f t="shared" si="1"/>
        <v xml:space="preserve"> </v>
      </c>
    </row>
    <row r="24" spans="2:15" x14ac:dyDescent="0.2">
      <c r="B24" s="119"/>
      <c r="C24" s="120"/>
      <c r="D24" s="65"/>
      <c r="E24" s="90"/>
      <c r="F24" s="65"/>
      <c r="G24" s="65"/>
      <c r="H24" s="90"/>
      <c r="I24" s="23"/>
      <c r="J24" s="23"/>
      <c r="K24" s="23"/>
      <c r="L24" s="23"/>
      <c r="M24" s="23"/>
      <c r="N24" s="59">
        <f t="shared" si="0"/>
        <v>0</v>
      </c>
      <c r="O24" s="100" t="str">
        <f t="shared" si="1"/>
        <v xml:space="preserve"> </v>
      </c>
    </row>
    <row r="25" spans="2:15" x14ac:dyDescent="0.2">
      <c r="B25" s="119"/>
      <c r="C25" s="120"/>
      <c r="D25" s="65"/>
      <c r="E25" s="90"/>
      <c r="F25" s="65"/>
      <c r="G25" s="65"/>
      <c r="H25" s="90"/>
      <c r="I25" s="23"/>
      <c r="J25" s="23"/>
      <c r="K25" s="23"/>
      <c r="L25" s="23"/>
      <c r="M25" s="23"/>
      <c r="N25" s="59">
        <f t="shared" si="0"/>
        <v>0</v>
      </c>
      <c r="O25" s="100" t="str">
        <f t="shared" si="1"/>
        <v xml:space="preserve"> </v>
      </c>
    </row>
    <row r="26" spans="2:15" x14ac:dyDescent="0.2">
      <c r="B26" s="119"/>
      <c r="C26" s="120"/>
      <c r="D26" s="65"/>
      <c r="E26" s="90"/>
      <c r="F26" s="65"/>
      <c r="G26" s="65"/>
      <c r="H26" s="90"/>
      <c r="I26" s="23"/>
      <c r="J26" s="23"/>
      <c r="K26" s="23"/>
      <c r="L26" s="23"/>
      <c r="M26" s="23"/>
      <c r="N26" s="59">
        <f t="shared" si="0"/>
        <v>0</v>
      </c>
      <c r="O26" s="100" t="str">
        <f t="shared" si="1"/>
        <v xml:space="preserve"> </v>
      </c>
    </row>
    <row r="27" spans="2:15" x14ac:dyDescent="0.2">
      <c r="B27" s="114"/>
      <c r="C27" s="114"/>
      <c r="D27" s="65"/>
      <c r="E27" s="90"/>
      <c r="F27" s="65"/>
      <c r="G27" s="65"/>
      <c r="H27" s="90"/>
      <c r="I27" s="23"/>
      <c r="J27" s="23"/>
      <c r="K27" s="23"/>
      <c r="L27" s="23"/>
      <c r="M27" s="23"/>
      <c r="N27" s="59">
        <f t="shared" si="0"/>
        <v>0</v>
      </c>
      <c r="O27" s="100" t="str">
        <f t="shared" si="1"/>
        <v xml:space="preserve"> </v>
      </c>
    </row>
    <row r="28" spans="2:15" x14ac:dyDescent="0.2">
      <c r="B28" s="121"/>
      <c r="C28" s="122"/>
      <c r="D28" s="65"/>
      <c r="E28" s="65"/>
      <c r="F28" s="65"/>
      <c r="G28" s="65"/>
      <c r="H28" s="90"/>
      <c r="I28" s="39"/>
      <c r="J28" s="23"/>
      <c r="K28" s="39"/>
      <c r="L28" s="23"/>
      <c r="M28" s="23"/>
      <c r="N28" s="59">
        <f t="shared" si="0"/>
        <v>0</v>
      </c>
      <c r="O28" s="100" t="str">
        <f t="shared" si="1"/>
        <v xml:space="preserve"> </v>
      </c>
    </row>
    <row r="29" spans="2:15" x14ac:dyDescent="0.2">
      <c r="B29" s="121"/>
      <c r="C29" s="122"/>
      <c r="D29" s="65"/>
      <c r="E29" s="65"/>
      <c r="F29" s="65"/>
      <c r="G29" s="65"/>
      <c r="H29" s="90"/>
      <c r="I29" s="39"/>
      <c r="J29" s="23"/>
      <c r="K29" s="39"/>
      <c r="L29" s="23"/>
      <c r="M29" s="23"/>
      <c r="N29" s="59">
        <f t="shared" si="0"/>
        <v>0</v>
      </c>
      <c r="O29" s="100" t="str">
        <f t="shared" si="1"/>
        <v xml:space="preserve"> </v>
      </c>
    </row>
    <row r="30" spans="2:15" x14ac:dyDescent="0.2">
      <c r="B30" s="121"/>
      <c r="C30" s="122"/>
      <c r="D30" s="65"/>
      <c r="E30" s="65"/>
      <c r="F30" s="65"/>
      <c r="G30" s="65"/>
      <c r="H30" s="90"/>
      <c r="I30" s="39"/>
      <c r="J30" s="23"/>
      <c r="K30" s="39"/>
      <c r="L30" s="23"/>
      <c r="M30" s="23"/>
      <c r="N30" s="59">
        <f t="shared" si="0"/>
        <v>0</v>
      </c>
      <c r="O30" s="100" t="str">
        <f t="shared" si="1"/>
        <v xml:space="preserve"> </v>
      </c>
    </row>
    <row r="31" spans="2:15" x14ac:dyDescent="0.2">
      <c r="B31" s="121"/>
      <c r="C31" s="122"/>
      <c r="D31" s="65"/>
      <c r="E31" s="65"/>
      <c r="F31" s="65"/>
      <c r="G31" s="65"/>
      <c r="H31" s="90"/>
      <c r="I31" s="39"/>
      <c r="J31" s="23"/>
      <c r="K31" s="39"/>
      <c r="L31" s="23"/>
      <c r="M31" s="23"/>
      <c r="N31" s="59">
        <f t="shared" si="0"/>
        <v>0</v>
      </c>
      <c r="O31" s="100" t="str">
        <f t="shared" si="1"/>
        <v xml:space="preserve"> </v>
      </c>
    </row>
    <row r="32" spans="2:15" x14ac:dyDescent="0.2">
      <c r="B32" s="114"/>
      <c r="C32" s="114"/>
      <c r="D32" s="65"/>
      <c r="E32" s="65"/>
      <c r="F32" s="65"/>
      <c r="G32" s="65"/>
      <c r="H32" s="90"/>
      <c r="I32" s="23"/>
      <c r="J32" s="23"/>
      <c r="K32" s="23"/>
      <c r="L32" s="23"/>
      <c r="M32" s="23"/>
      <c r="N32" s="59">
        <f t="shared" si="0"/>
        <v>0</v>
      </c>
      <c r="O32" s="100" t="str">
        <f t="shared" si="1"/>
        <v xml:space="preserve"> </v>
      </c>
    </row>
    <row r="33" spans="2:15" x14ac:dyDescent="0.2">
      <c r="B33" s="114"/>
      <c r="C33" s="114"/>
      <c r="D33" s="65"/>
      <c r="E33" s="65"/>
      <c r="F33" s="65"/>
      <c r="G33" s="65"/>
      <c r="H33" s="90"/>
      <c r="I33" s="23"/>
      <c r="J33" s="23"/>
      <c r="K33" s="23"/>
      <c r="L33" s="23"/>
      <c r="M33" s="23"/>
      <c r="N33" s="59">
        <f t="shared" si="0"/>
        <v>0</v>
      </c>
      <c r="O33" s="100" t="str">
        <f t="shared" si="1"/>
        <v xml:space="preserve"> </v>
      </c>
    </row>
    <row r="34" spans="2:15" x14ac:dyDescent="0.2">
      <c r="B34" s="114"/>
      <c r="C34" s="114"/>
      <c r="D34" s="65"/>
      <c r="E34" s="65"/>
      <c r="F34" s="65"/>
      <c r="G34" s="65"/>
      <c r="H34" s="90"/>
      <c r="I34" s="23"/>
      <c r="J34" s="23"/>
      <c r="K34" s="23"/>
      <c r="L34" s="23"/>
      <c r="M34" s="23"/>
      <c r="N34" s="59">
        <f t="shared" si="0"/>
        <v>0</v>
      </c>
      <c r="O34" s="100" t="str">
        <f t="shared" si="1"/>
        <v xml:space="preserve"> </v>
      </c>
    </row>
    <row r="35" spans="2:15" x14ac:dyDescent="0.2">
      <c r="B35" s="114"/>
      <c r="C35" s="114"/>
      <c r="D35" s="65"/>
      <c r="E35" s="65"/>
      <c r="F35" s="65"/>
      <c r="G35" s="65"/>
      <c r="H35" s="90"/>
      <c r="I35" s="23"/>
      <c r="J35" s="23"/>
      <c r="K35" s="23"/>
      <c r="L35" s="23"/>
      <c r="M35" s="23"/>
      <c r="N35" s="59">
        <f t="shared" si="0"/>
        <v>0</v>
      </c>
      <c r="O35" s="100" t="str">
        <f t="shared" si="1"/>
        <v xml:space="preserve"> </v>
      </c>
    </row>
    <row r="36" spans="2:15" x14ac:dyDescent="0.2">
      <c r="B36" s="114"/>
      <c r="C36" s="114"/>
      <c r="D36" s="65"/>
      <c r="E36" s="65"/>
      <c r="F36" s="65"/>
      <c r="G36" s="65"/>
      <c r="H36" s="90"/>
      <c r="I36" s="23"/>
      <c r="J36" s="23"/>
      <c r="K36" s="23"/>
      <c r="L36" s="23"/>
      <c r="M36" s="23"/>
      <c r="N36" s="59">
        <f t="shared" si="0"/>
        <v>0</v>
      </c>
      <c r="O36" s="100" t="str">
        <f t="shared" si="1"/>
        <v xml:space="preserve"> </v>
      </c>
    </row>
    <row r="37" spans="2:15" x14ac:dyDescent="0.2">
      <c r="B37" s="114"/>
      <c r="C37" s="114"/>
      <c r="D37" s="65"/>
      <c r="E37" s="65"/>
      <c r="F37" s="65"/>
      <c r="G37" s="65"/>
      <c r="H37" s="90"/>
      <c r="I37" s="23"/>
      <c r="J37" s="23"/>
      <c r="K37" s="23"/>
      <c r="L37" s="23"/>
      <c r="M37" s="23"/>
      <c r="N37" s="59">
        <f t="shared" si="0"/>
        <v>0</v>
      </c>
      <c r="O37" s="100" t="str">
        <f t="shared" si="1"/>
        <v xml:space="preserve"> </v>
      </c>
    </row>
    <row r="38" spans="2:15" x14ac:dyDescent="0.2">
      <c r="B38" s="114"/>
      <c r="C38" s="114"/>
      <c r="D38" s="65"/>
      <c r="E38" s="65"/>
      <c r="F38" s="65"/>
      <c r="G38" s="65"/>
      <c r="H38" s="90"/>
      <c r="I38" s="23"/>
      <c r="J38" s="23"/>
      <c r="K38" s="23"/>
      <c r="L38" s="23"/>
      <c r="M38" s="23"/>
      <c r="N38" s="59">
        <f t="shared" si="0"/>
        <v>0</v>
      </c>
      <c r="O38" s="100" t="str">
        <f t="shared" si="1"/>
        <v xml:space="preserve"> </v>
      </c>
    </row>
    <row r="39" spans="2:15" x14ac:dyDescent="0.2">
      <c r="B39" s="114"/>
      <c r="C39" s="114"/>
      <c r="D39" s="65"/>
      <c r="E39" s="65"/>
      <c r="F39" s="65"/>
      <c r="G39" s="65"/>
      <c r="H39" s="90"/>
      <c r="I39" s="23"/>
      <c r="J39" s="23"/>
      <c r="K39" s="23"/>
      <c r="L39" s="23"/>
      <c r="M39" s="23"/>
      <c r="N39" s="59">
        <f t="shared" si="0"/>
        <v>0</v>
      </c>
      <c r="O39" s="100" t="str">
        <f t="shared" si="1"/>
        <v xml:space="preserve"> </v>
      </c>
    </row>
    <row r="40" spans="2:15" x14ac:dyDescent="0.2">
      <c r="B40" s="114"/>
      <c r="C40" s="114"/>
      <c r="D40" s="65"/>
      <c r="E40" s="65"/>
      <c r="F40" s="65"/>
      <c r="G40" s="65"/>
      <c r="H40" s="90"/>
      <c r="I40" s="23"/>
      <c r="J40" s="23"/>
      <c r="K40" s="23"/>
      <c r="L40" s="23"/>
      <c r="M40" s="23"/>
      <c r="N40" s="59">
        <f t="shared" ref="N40:N71" si="2">SUM(I40:M40)</f>
        <v>0</v>
      </c>
      <c r="O40" s="100" t="str">
        <f t="shared" ref="O40:O71" si="3">F40&amp;" "&amp;H40</f>
        <v xml:space="preserve"> </v>
      </c>
    </row>
    <row r="41" spans="2:15" x14ac:dyDescent="0.2">
      <c r="B41" s="114"/>
      <c r="C41" s="114"/>
      <c r="D41" s="65"/>
      <c r="E41" s="65"/>
      <c r="F41" s="65"/>
      <c r="G41" s="65"/>
      <c r="H41" s="90"/>
      <c r="I41" s="23"/>
      <c r="J41" s="23"/>
      <c r="K41" s="23"/>
      <c r="L41" s="23"/>
      <c r="M41" s="23"/>
      <c r="N41" s="59">
        <f t="shared" si="2"/>
        <v>0</v>
      </c>
      <c r="O41" s="100" t="str">
        <f t="shared" si="3"/>
        <v xml:space="preserve"> </v>
      </c>
    </row>
    <row r="42" spans="2:15" x14ac:dyDescent="0.2">
      <c r="B42" s="114"/>
      <c r="C42" s="114"/>
      <c r="D42" s="65"/>
      <c r="E42" s="65"/>
      <c r="F42" s="65"/>
      <c r="G42" s="65"/>
      <c r="H42" s="90"/>
      <c r="I42" s="23"/>
      <c r="J42" s="23"/>
      <c r="K42" s="23"/>
      <c r="L42" s="23"/>
      <c r="M42" s="23"/>
      <c r="N42" s="59">
        <f t="shared" si="2"/>
        <v>0</v>
      </c>
      <c r="O42" s="100" t="str">
        <f t="shared" si="3"/>
        <v xml:space="preserve"> </v>
      </c>
    </row>
    <row r="43" spans="2:15" x14ac:dyDescent="0.2">
      <c r="B43" s="114"/>
      <c r="C43" s="114"/>
      <c r="D43" s="65"/>
      <c r="E43" s="65"/>
      <c r="F43" s="65"/>
      <c r="G43" s="65"/>
      <c r="H43" s="90"/>
      <c r="I43" s="23"/>
      <c r="J43" s="23"/>
      <c r="K43" s="23"/>
      <c r="L43" s="23"/>
      <c r="M43" s="23"/>
      <c r="N43" s="59">
        <f t="shared" si="2"/>
        <v>0</v>
      </c>
      <c r="O43" s="100" t="str">
        <f t="shared" si="3"/>
        <v xml:space="preserve"> </v>
      </c>
    </row>
    <row r="44" spans="2:15" x14ac:dyDescent="0.2">
      <c r="B44" s="114"/>
      <c r="C44" s="114"/>
      <c r="D44" s="65"/>
      <c r="E44" s="65"/>
      <c r="F44" s="65"/>
      <c r="G44" s="65"/>
      <c r="H44" s="90"/>
      <c r="I44" s="23"/>
      <c r="J44" s="23"/>
      <c r="K44" s="23"/>
      <c r="L44" s="23"/>
      <c r="M44" s="23"/>
      <c r="N44" s="59">
        <f t="shared" si="2"/>
        <v>0</v>
      </c>
      <c r="O44" s="100" t="str">
        <f t="shared" si="3"/>
        <v xml:space="preserve"> </v>
      </c>
    </row>
    <row r="45" spans="2:15" x14ac:dyDescent="0.2">
      <c r="B45" s="114"/>
      <c r="C45" s="114"/>
      <c r="D45" s="65"/>
      <c r="E45" s="65"/>
      <c r="F45" s="65"/>
      <c r="G45" s="65"/>
      <c r="H45" s="90"/>
      <c r="I45" s="23"/>
      <c r="J45" s="23"/>
      <c r="K45" s="23"/>
      <c r="L45" s="23"/>
      <c r="M45" s="23"/>
      <c r="N45" s="59">
        <f t="shared" si="2"/>
        <v>0</v>
      </c>
      <c r="O45" s="100" t="str">
        <f t="shared" si="3"/>
        <v xml:space="preserve"> </v>
      </c>
    </row>
    <row r="46" spans="2:15" x14ac:dyDescent="0.2">
      <c r="B46" s="114"/>
      <c r="C46" s="114"/>
      <c r="D46" s="65"/>
      <c r="E46" s="65"/>
      <c r="F46" s="65"/>
      <c r="G46" s="65"/>
      <c r="H46" s="90"/>
      <c r="I46" s="23"/>
      <c r="J46" s="23"/>
      <c r="K46" s="23"/>
      <c r="L46" s="23"/>
      <c r="M46" s="23"/>
      <c r="N46" s="59">
        <f t="shared" si="2"/>
        <v>0</v>
      </c>
      <c r="O46" s="100" t="str">
        <f t="shared" si="3"/>
        <v xml:space="preserve"> </v>
      </c>
    </row>
    <row r="47" spans="2:15" x14ac:dyDescent="0.2">
      <c r="B47" s="114"/>
      <c r="C47" s="114"/>
      <c r="D47" s="65"/>
      <c r="E47" s="65"/>
      <c r="F47" s="65"/>
      <c r="G47" s="65"/>
      <c r="H47" s="90"/>
      <c r="I47" s="23"/>
      <c r="J47" s="23"/>
      <c r="K47" s="23"/>
      <c r="L47" s="23"/>
      <c r="M47" s="23"/>
      <c r="N47" s="59">
        <f t="shared" si="2"/>
        <v>0</v>
      </c>
      <c r="O47" s="100" t="str">
        <f t="shared" si="3"/>
        <v xml:space="preserve"> </v>
      </c>
    </row>
    <row r="48" spans="2:15" x14ac:dyDescent="0.2">
      <c r="B48" s="114"/>
      <c r="C48" s="114"/>
      <c r="D48" s="65"/>
      <c r="E48" s="65"/>
      <c r="F48" s="65"/>
      <c r="G48" s="65"/>
      <c r="H48" s="90"/>
      <c r="I48" s="23"/>
      <c r="J48" s="23"/>
      <c r="K48" s="23"/>
      <c r="L48" s="23"/>
      <c r="M48" s="23"/>
      <c r="N48" s="59">
        <f t="shared" si="2"/>
        <v>0</v>
      </c>
      <c r="O48" s="100" t="str">
        <f t="shared" si="3"/>
        <v xml:space="preserve"> </v>
      </c>
    </row>
    <row r="49" spans="2:15" x14ac:dyDescent="0.2">
      <c r="B49" s="114"/>
      <c r="C49" s="114"/>
      <c r="D49" s="65"/>
      <c r="E49" s="65"/>
      <c r="F49" s="65"/>
      <c r="G49" s="65"/>
      <c r="H49" s="90"/>
      <c r="I49" s="23"/>
      <c r="J49" s="23"/>
      <c r="K49" s="23"/>
      <c r="L49" s="23"/>
      <c r="M49" s="23"/>
      <c r="N49" s="59">
        <f t="shared" si="2"/>
        <v>0</v>
      </c>
      <c r="O49" s="100" t="str">
        <f t="shared" si="3"/>
        <v xml:space="preserve"> </v>
      </c>
    </row>
    <row r="50" spans="2:15" x14ac:dyDescent="0.2">
      <c r="B50" s="114"/>
      <c r="C50" s="114"/>
      <c r="D50" s="65"/>
      <c r="E50" s="65"/>
      <c r="F50" s="65"/>
      <c r="G50" s="65"/>
      <c r="H50" s="90"/>
      <c r="I50" s="23"/>
      <c r="J50" s="23"/>
      <c r="K50" s="23"/>
      <c r="L50" s="23"/>
      <c r="M50" s="23"/>
      <c r="N50" s="59">
        <f t="shared" si="2"/>
        <v>0</v>
      </c>
      <c r="O50" s="100" t="str">
        <f t="shared" si="3"/>
        <v xml:space="preserve"> </v>
      </c>
    </row>
    <row r="51" spans="2:15" x14ac:dyDescent="0.2">
      <c r="B51" s="114"/>
      <c r="C51" s="114"/>
      <c r="D51" s="65"/>
      <c r="E51" s="65"/>
      <c r="F51" s="65"/>
      <c r="G51" s="65"/>
      <c r="H51" s="90"/>
      <c r="I51" s="23"/>
      <c r="J51" s="23"/>
      <c r="K51" s="23"/>
      <c r="L51" s="23"/>
      <c r="M51" s="23"/>
      <c r="N51" s="59">
        <f t="shared" si="2"/>
        <v>0</v>
      </c>
      <c r="O51" s="100" t="str">
        <f t="shared" si="3"/>
        <v xml:space="preserve"> </v>
      </c>
    </row>
    <row r="52" spans="2:15" x14ac:dyDescent="0.2">
      <c r="B52" s="114"/>
      <c r="C52" s="114"/>
      <c r="D52" s="65"/>
      <c r="E52" s="65"/>
      <c r="F52" s="65"/>
      <c r="G52" s="65"/>
      <c r="H52" s="90"/>
      <c r="I52" s="23"/>
      <c r="J52" s="23"/>
      <c r="K52" s="23"/>
      <c r="L52" s="23"/>
      <c r="M52" s="23"/>
      <c r="N52" s="59">
        <f t="shared" si="2"/>
        <v>0</v>
      </c>
      <c r="O52" s="100" t="str">
        <f t="shared" si="3"/>
        <v xml:space="preserve"> </v>
      </c>
    </row>
    <row r="53" spans="2:15" x14ac:dyDescent="0.2">
      <c r="B53" s="114"/>
      <c r="C53" s="114"/>
      <c r="D53" s="65"/>
      <c r="E53" s="65"/>
      <c r="F53" s="65"/>
      <c r="G53" s="65"/>
      <c r="H53" s="90"/>
      <c r="I53" s="23"/>
      <c r="J53" s="23"/>
      <c r="K53" s="23"/>
      <c r="L53" s="23"/>
      <c r="M53" s="23"/>
      <c r="N53" s="59">
        <f t="shared" si="2"/>
        <v>0</v>
      </c>
      <c r="O53" s="100" t="str">
        <f t="shared" si="3"/>
        <v xml:space="preserve"> </v>
      </c>
    </row>
    <row r="54" spans="2:15" x14ac:dyDescent="0.2">
      <c r="B54" s="114"/>
      <c r="C54" s="114"/>
      <c r="D54" s="65"/>
      <c r="E54" s="65"/>
      <c r="F54" s="65"/>
      <c r="G54" s="65"/>
      <c r="H54" s="90"/>
      <c r="I54" s="23"/>
      <c r="J54" s="23"/>
      <c r="K54" s="23"/>
      <c r="L54" s="23"/>
      <c r="M54" s="23"/>
      <c r="N54" s="59">
        <f t="shared" si="2"/>
        <v>0</v>
      </c>
      <c r="O54" s="100" t="str">
        <f t="shared" si="3"/>
        <v xml:space="preserve"> </v>
      </c>
    </row>
    <row r="55" spans="2:15" x14ac:dyDescent="0.2">
      <c r="B55" s="114"/>
      <c r="C55" s="114"/>
      <c r="D55" s="65"/>
      <c r="E55" s="65"/>
      <c r="F55" s="65"/>
      <c r="G55" s="65"/>
      <c r="H55" s="90"/>
      <c r="I55" s="23"/>
      <c r="J55" s="23"/>
      <c r="K55" s="23"/>
      <c r="L55" s="23"/>
      <c r="M55" s="23"/>
      <c r="N55" s="59">
        <f t="shared" si="2"/>
        <v>0</v>
      </c>
      <c r="O55" s="100" t="str">
        <f t="shared" si="3"/>
        <v xml:space="preserve"> </v>
      </c>
    </row>
    <row r="56" spans="2:15" x14ac:dyDescent="0.2">
      <c r="B56" s="114"/>
      <c r="C56" s="114"/>
      <c r="D56" s="65"/>
      <c r="E56" s="65"/>
      <c r="F56" s="65"/>
      <c r="G56" s="65"/>
      <c r="H56" s="90"/>
      <c r="I56" s="23"/>
      <c r="J56" s="23"/>
      <c r="K56" s="23"/>
      <c r="L56" s="23"/>
      <c r="M56" s="23"/>
      <c r="N56" s="59">
        <f t="shared" si="2"/>
        <v>0</v>
      </c>
      <c r="O56" s="100" t="str">
        <f t="shared" si="3"/>
        <v xml:space="preserve"> </v>
      </c>
    </row>
    <row r="57" spans="2:15" x14ac:dyDescent="0.2">
      <c r="B57" s="114"/>
      <c r="C57" s="114"/>
      <c r="D57" s="65"/>
      <c r="E57" s="65"/>
      <c r="F57" s="65"/>
      <c r="G57" s="65"/>
      <c r="H57" s="90"/>
      <c r="I57" s="23"/>
      <c r="J57" s="23"/>
      <c r="K57" s="23"/>
      <c r="L57" s="23"/>
      <c r="M57" s="23"/>
      <c r="N57" s="59">
        <f t="shared" si="2"/>
        <v>0</v>
      </c>
      <c r="O57" s="100" t="str">
        <f t="shared" si="3"/>
        <v xml:space="preserve"> </v>
      </c>
    </row>
    <row r="58" spans="2:15" x14ac:dyDescent="0.2">
      <c r="B58" s="114"/>
      <c r="C58" s="114"/>
      <c r="D58" s="65"/>
      <c r="E58" s="65"/>
      <c r="F58" s="65"/>
      <c r="G58" s="65"/>
      <c r="H58" s="90"/>
      <c r="I58" s="23"/>
      <c r="J58" s="23"/>
      <c r="K58" s="23"/>
      <c r="L58" s="23"/>
      <c r="M58" s="23"/>
      <c r="N58" s="59">
        <f t="shared" si="2"/>
        <v>0</v>
      </c>
      <c r="O58" s="100" t="str">
        <f t="shared" si="3"/>
        <v xml:space="preserve"> </v>
      </c>
    </row>
    <row r="59" spans="2:15" x14ac:dyDescent="0.2">
      <c r="B59" s="114"/>
      <c r="C59" s="114"/>
      <c r="D59" s="65"/>
      <c r="E59" s="65"/>
      <c r="F59" s="65"/>
      <c r="G59" s="65"/>
      <c r="H59" s="90"/>
      <c r="I59" s="23"/>
      <c r="J59" s="23"/>
      <c r="K59" s="23"/>
      <c r="L59" s="23"/>
      <c r="M59" s="23"/>
      <c r="N59" s="59">
        <f t="shared" si="2"/>
        <v>0</v>
      </c>
      <c r="O59" s="100" t="str">
        <f t="shared" si="3"/>
        <v xml:space="preserve"> </v>
      </c>
    </row>
    <row r="60" spans="2:15" x14ac:dyDescent="0.2">
      <c r="B60" s="114"/>
      <c r="C60" s="114"/>
      <c r="D60" s="65"/>
      <c r="E60" s="65"/>
      <c r="F60" s="65"/>
      <c r="G60" s="65"/>
      <c r="H60" s="90"/>
      <c r="I60" s="23"/>
      <c r="J60" s="23"/>
      <c r="K60" s="23"/>
      <c r="L60" s="23"/>
      <c r="M60" s="23"/>
      <c r="N60" s="59">
        <f t="shared" si="2"/>
        <v>0</v>
      </c>
      <c r="O60" s="100" t="str">
        <f t="shared" si="3"/>
        <v xml:space="preserve"> </v>
      </c>
    </row>
    <row r="61" spans="2:15" x14ac:dyDescent="0.2">
      <c r="B61" s="114"/>
      <c r="C61" s="114"/>
      <c r="D61" s="65"/>
      <c r="E61" s="65"/>
      <c r="F61" s="65"/>
      <c r="G61" s="65"/>
      <c r="H61" s="90"/>
      <c r="I61" s="23"/>
      <c r="J61" s="23"/>
      <c r="K61" s="23"/>
      <c r="L61" s="23"/>
      <c r="M61" s="23"/>
      <c r="N61" s="59">
        <f t="shared" si="2"/>
        <v>0</v>
      </c>
      <c r="O61" s="100" t="str">
        <f t="shared" si="3"/>
        <v xml:space="preserve"> </v>
      </c>
    </row>
    <row r="62" spans="2:15" x14ac:dyDescent="0.2">
      <c r="B62" s="114"/>
      <c r="C62" s="114"/>
      <c r="D62" s="65"/>
      <c r="E62" s="65"/>
      <c r="F62" s="65"/>
      <c r="G62" s="65"/>
      <c r="H62" s="90"/>
      <c r="I62" s="23"/>
      <c r="J62" s="23"/>
      <c r="K62" s="23"/>
      <c r="L62" s="23"/>
      <c r="M62" s="23"/>
      <c r="N62" s="59">
        <f t="shared" si="2"/>
        <v>0</v>
      </c>
      <c r="O62" s="100" t="str">
        <f t="shared" si="3"/>
        <v xml:space="preserve"> </v>
      </c>
    </row>
    <row r="63" spans="2:15" x14ac:dyDescent="0.2">
      <c r="B63" s="114"/>
      <c r="C63" s="114"/>
      <c r="D63" s="65"/>
      <c r="E63" s="65"/>
      <c r="F63" s="65"/>
      <c r="G63" s="65"/>
      <c r="H63" s="90"/>
      <c r="I63" s="23"/>
      <c r="J63" s="23"/>
      <c r="K63" s="23"/>
      <c r="L63" s="23"/>
      <c r="M63" s="23"/>
      <c r="N63" s="59">
        <f t="shared" si="2"/>
        <v>0</v>
      </c>
      <c r="O63" s="100" t="str">
        <f t="shared" si="3"/>
        <v xml:space="preserve"> </v>
      </c>
    </row>
    <row r="64" spans="2:15" x14ac:dyDescent="0.2">
      <c r="B64" s="114"/>
      <c r="C64" s="114"/>
      <c r="D64" s="65"/>
      <c r="E64" s="65"/>
      <c r="F64" s="65"/>
      <c r="G64" s="65"/>
      <c r="H64" s="90"/>
      <c r="I64" s="23"/>
      <c r="J64" s="23"/>
      <c r="K64" s="23"/>
      <c r="L64" s="23"/>
      <c r="M64" s="23"/>
      <c r="N64" s="59">
        <f t="shared" si="2"/>
        <v>0</v>
      </c>
      <c r="O64" s="100" t="str">
        <f t="shared" si="3"/>
        <v xml:space="preserve"> </v>
      </c>
    </row>
    <row r="65" spans="2:15" x14ac:dyDescent="0.2">
      <c r="B65" s="114"/>
      <c r="C65" s="114"/>
      <c r="D65" s="65"/>
      <c r="E65" s="65"/>
      <c r="F65" s="65"/>
      <c r="G65" s="65"/>
      <c r="H65" s="90"/>
      <c r="I65" s="23"/>
      <c r="J65" s="23"/>
      <c r="K65" s="23"/>
      <c r="L65" s="23"/>
      <c r="M65" s="23"/>
      <c r="N65" s="59">
        <f t="shared" si="2"/>
        <v>0</v>
      </c>
      <c r="O65" s="100" t="str">
        <f t="shared" si="3"/>
        <v xml:space="preserve"> </v>
      </c>
    </row>
    <row r="66" spans="2:15" x14ac:dyDescent="0.2">
      <c r="B66" s="114"/>
      <c r="C66" s="114"/>
      <c r="D66" s="65"/>
      <c r="E66" s="65"/>
      <c r="F66" s="65"/>
      <c r="G66" s="65"/>
      <c r="H66" s="90"/>
      <c r="I66" s="23"/>
      <c r="J66" s="23"/>
      <c r="K66" s="23"/>
      <c r="L66" s="23"/>
      <c r="M66" s="23"/>
      <c r="N66" s="59">
        <f t="shared" si="2"/>
        <v>0</v>
      </c>
      <c r="O66" s="100" t="str">
        <f t="shared" si="3"/>
        <v xml:space="preserve"> </v>
      </c>
    </row>
    <row r="67" spans="2:15" x14ac:dyDescent="0.2">
      <c r="B67" s="114"/>
      <c r="C67" s="114"/>
      <c r="D67" s="65"/>
      <c r="E67" s="65"/>
      <c r="F67" s="65"/>
      <c r="G67" s="65"/>
      <c r="H67" s="90"/>
      <c r="I67" s="23"/>
      <c r="J67" s="23"/>
      <c r="K67" s="23"/>
      <c r="L67" s="23"/>
      <c r="M67" s="23"/>
      <c r="N67" s="59">
        <f t="shared" si="2"/>
        <v>0</v>
      </c>
      <c r="O67" s="100" t="str">
        <f t="shared" si="3"/>
        <v xml:space="preserve"> </v>
      </c>
    </row>
    <row r="68" spans="2:15" x14ac:dyDescent="0.2">
      <c r="B68" s="114"/>
      <c r="C68" s="114"/>
      <c r="D68" s="65"/>
      <c r="E68" s="65"/>
      <c r="F68" s="65"/>
      <c r="G68" s="65"/>
      <c r="H68" s="90"/>
      <c r="I68" s="23"/>
      <c r="J68" s="23"/>
      <c r="K68" s="23"/>
      <c r="L68" s="23"/>
      <c r="M68" s="23"/>
      <c r="N68" s="59">
        <f t="shared" si="2"/>
        <v>0</v>
      </c>
      <c r="O68" s="100" t="str">
        <f t="shared" si="3"/>
        <v xml:space="preserve"> </v>
      </c>
    </row>
    <row r="69" spans="2:15" x14ac:dyDescent="0.2">
      <c r="B69" s="114"/>
      <c r="C69" s="114"/>
      <c r="D69" s="65"/>
      <c r="E69" s="65"/>
      <c r="F69" s="65"/>
      <c r="G69" s="65"/>
      <c r="H69" s="90"/>
      <c r="I69" s="23"/>
      <c r="J69" s="23"/>
      <c r="K69" s="23"/>
      <c r="L69" s="23"/>
      <c r="M69" s="23"/>
      <c r="N69" s="59">
        <f t="shared" si="2"/>
        <v>0</v>
      </c>
      <c r="O69" s="100" t="str">
        <f t="shared" si="3"/>
        <v xml:space="preserve"> </v>
      </c>
    </row>
    <row r="70" spans="2:15" x14ac:dyDescent="0.2">
      <c r="B70" s="114"/>
      <c r="C70" s="114"/>
      <c r="D70" s="65"/>
      <c r="E70" s="65"/>
      <c r="F70" s="65"/>
      <c r="G70" s="65"/>
      <c r="H70" s="90"/>
      <c r="I70" s="23"/>
      <c r="J70" s="23"/>
      <c r="K70" s="23"/>
      <c r="L70" s="23"/>
      <c r="M70" s="23"/>
      <c r="N70" s="59">
        <f t="shared" si="2"/>
        <v>0</v>
      </c>
      <c r="O70" s="100" t="str">
        <f t="shared" si="3"/>
        <v xml:space="preserve"> </v>
      </c>
    </row>
    <row r="71" spans="2:15" x14ac:dyDescent="0.2">
      <c r="B71" s="114"/>
      <c r="C71" s="114"/>
      <c r="D71" s="65"/>
      <c r="E71" s="65"/>
      <c r="F71" s="65"/>
      <c r="G71" s="65"/>
      <c r="H71" s="90"/>
      <c r="I71" s="23"/>
      <c r="J71" s="23"/>
      <c r="K71" s="23"/>
      <c r="L71" s="23"/>
      <c r="M71" s="23"/>
      <c r="N71" s="59">
        <f t="shared" si="2"/>
        <v>0</v>
      </c>
      <c r="O71" s="100" t="str">
        <f t="shared" si="3"/>
        <v xml:space="preserve"> </v>
      </c>
    </row>
    <row r="72" spans="2:15" x14ac:dyDescent="0.2">
      <c r="B72" s="114"/>
      <c r="C72" s="114"/>
      <c r="D72" s="65"/>
      <c r="E72" s="65"/>
      <c r="F72" s="65"/>
      <c r="G72" s="65"/>
      <c r="H72" s="90"/>
      <c r="I72" s="23"/>
      <c r="J72" s="23"/>
      <c r="K72" s="23"/>
      <c r="L72" s="23"/>
      <c r="M72" s="23"/>
      <c r="N72" s="59">
        <f t="shared" ref="N72:N79" si="4">SUM(I72:M72)</f>
        <v>0</v>
      </c>
      <c r="O72" s="100" t="str">
        <f t="shared" ref="O72:O79" si="5">F72&amp;" "&amp;H72</f>
        <v xml:space="preserve"> </v>
      </c>
    </row>
    <row r="73" spans="2:15" x14ac:dyDescent="0.2">
      <c r="B73" s="114"/>
      <c r="C73" s="114"/>
      <c r="D73" s="65"/>
      <c r="E73" s="65"/>
      <c r="F73" s="65"/>
      <c r="G73" s="65"/>
      <c r="H73" s="90"/>
      <c r="I73" s="23"/>
      <c r="J73" s="23"/>
      <c r="K73" s="23"/>
      <c r="L73" s="23"/>
      <c r="M73" s="23"/>
      <c r="N73" s="59">
        <f t="shared" si="4"/>
        <v>0</v>
      </c>
      <c r="O73" s="100" t="str">
        <f t="shared" si="5"/>
        <v xml:space="preserve"> </v>
      </c>
    </row>
    <row r="74" spans="2:15" x14ac:dyDescent="0.2">
      <c r="B74" s="114"/>
      <c r="C74" s="114"/>
      <c r="D74" s="65"/>
      <c r="E74" s="65"/>
      <c r="F74" s="65"/>
      <c r="G74" s="65"/>
      <c r="H74" s="90"/>
      <c r="I74" s="23"/>
      <c r="J74" s="23"/>
      <c r="K74" s="23"/>
      <c r="L74" s="23"/>
      <c r="M74" s="23"/>
      <c r="N74" s="59">
        <f t="shared" si="4"/>
        <v>0</v>
      </c>
      <c r="O74" s="100" t="str">
        <f t="shared" si="5"/>
        <v xml:space="preserve"> </v>
      </c>
    </row>
    <row r="75" spans="2:15" x14ac:dyDescent="0.2">
      <c r="B75" s="114"/>
      <c r="C75" s="114"/>
      <c r="D75" s="65"/>
      <c r="E75" s="65"/>
      <c r="F75" s="65"/>
      <c r="G75" s="65"/>
      <c r="H75" s="90"/>
      <c r="I75" s="23"/>
      <c r="J75" s="23"/>
      <c r="K75" s="23"/>
      <c r="L75" s="23"/>
      <c r="M75" s="23"/>
      <c r="N75" s="59">
        <f t="shared" si="4"/>
        <v>0</v>
      </c>
      <c r="O75" s="100" t="str">
        <f t="shared" si="5"/>
        <v xml:space="preserve"> </v>
      </c>
    </row>
    <row r="76" spans="2:15" x14ac:dyDescent="0.2">
      <c r="B76" s="114"/>
      <c r="C76" s="114"/>
      <c r="D76" s="65"/>
      <c r="E76" s="65"/>
      <c r="F76" s="65"/>
      <c r="G76" s="65"/>
      <c r="H76" s="90"/>
      <c r="I76" s="23"/>
      <c r="J76" s="23"/>
      <c r="K76" s="23"/>
      <c r="L76" s="23"/>
      <c r="M76" s="23"/>
      <c r="N76" s="59">
        <f t="shared" si="4"/>
        <v>0</v>
      </c>
      <c r="O76" s="100" t="str">
        <f t="shared" si="5"/>
        <v xml:space="preserve"> </v>
      </c>
    </row>
    <row r="77" spans="2:15" x14ac:dyDescent="0.2">
      <c r="B77" s="114"/>
      <c r="C77" s="114"/>
      <c r="D77" s="65"/>
      <c r="E77" s="65"/>
      <c r="F77" s="65"/>
      <c r="G77" s="65"/>
      <c r="H77" s="90"/>
      <c r="I77" s="23"/>
      <c r="J77" s="23"/>
      <c r="K77" s="23"/>
      <c r="L77" s="23"/>
      <c r="M77" s="23"/>
      <c r="N77" s="59">
        <f t="shared" si="4"/>
        <v>0</v>
      </c>
      <c r="O77" s="100" t="str">
        <f t="shared" si="5"/>
        <v xml:space="preserve"> </v>
      </c>
    </row>
    <row r="78" spans="2:15" x14ac:dyDescent="0.2">
      <c r="B78" s="114"/>
      <c r="C78" s="114"/>
      <c r="D78" s="65"/>
      <c r="E78" s="65"/>
      <c r="F78" s="65"/>
      <c r="G78" s="65"/>
      <c r="H78" s="90"/>
      <c r="I78" s="23"/>
      <c r="J78" s="23"/>
      <c r="K78" s="23"/>
      <c r="L78" s="23"/>
      <c r="M78" s="23"/>
      <c r="N78" s="59">
        <f t="shared" si="4"/>
        <v>0</v>
      </c>
      <c r="O78" s="100" t="str">
        <f t="shared" si="5"/>
        <v xml:space="preserve"> </v>
      </c>
    </row>
    <row r="79" spans="2:15" x14ac:dyDescent="0.2">
      <c r="B79" s="114"/>
      <c r="C79" s="114"/>
      <c r="D79" s="65"/>
      <c r="E79" s="65"/>
      <c r="F79" s="65"/>
      <c r="G79" s="65"/>
      <c r="H79" s="90"/>
      <c r="I79" s="23"/>
      <c r="J79" s="23"/>
      <c r="K79" s="23"/>
      <c r="L79" s="23"/>
      <c r="M79" s="23"/>
      <c r="N79" s="59">
        <f t="shared" si="4"/>
        <v>0</v>
      </c>
      <c r="O79" s="100" t="str">
        <f t="shared" si="5"/>
        <v xml:space="preserve"> </v>
      </c>
    </row>
  </sheetData>
  <autoFilter ref="D7:M79" xr:uid="{00000000-0009-0000-0000-000001000000}">
    <sortState xmlns:xlrd2="http://schemas.microsoft.com/office/spreadsheetml/2017/richdata2" ref="D8:P79">
      <sortCondition ref="F7:F79"/>
    </sortState>
  </autoFilter>
  <dataConsolidate/>
  <mergeCells count="77">
    <mergeCell ref="B36:C36"/>
    <mergeCell ref="B37:C37"/>
    <mergeCell ref="B30:C30"/>
    <mergeCell ref="B31:C31"/>
    <mergeCell ref="B32:C32"/>
    <mergeCell ref="B33:C33"/>
    <mergeCell ref="B34:C34"/>
    <mergeCell ref="B26:C26"/>
    <mergeCell ref="B27:C27"/>
    <mergeCell ref="B28:C28"/>
    <mergeCell ref="B29:C29"/>
    <mergeCell ref="B35:C35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3:C13"/>
    <mergeCell ref="B14:C14"/>
    <mergeCell ref="B15:C15"/>
    <mergeCell ref="B8:C8"/>
    <mergeCell ref="B9:C9"/>
    <mergeCell ref="B10:C10"/>
    <mergeCell ref="B11:C11"/>
    <mergeCell ref="B12:C12"/>
    <mergeCell ref="I6:M6"/>
    <mergeCell ref="I5:M5"/>
    <mergeCell ref="N6:N7"/>
    <mergeCell ref="B7:C7"/>
    <mergeCell ref="B6:G6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8:C78"/>
    <mergeCell ref="B79:C79"/>
    <mergeCell ref="B73:C73"/>
    <mergeCell ref="B74:C74"/>
    <mergeCell ref="B75:C75"/>
    <mergeCell ref="B76:C76"/>
    <mergeCell ref="B77:C77"/>
  </mergeCells>
  <dataValidations count="6">
    <dataValidation type="list" allowBlank="1" showInputMessage="1" showErrorMessage="1" sqref="H8:H79" xr:uid="{00000000-0002-0000-0100-000000000000}">
      <formula1>Safe_List</formula1>
    </dataValidation>
    <dataValidation type="list" errorStyle="information" allowBlank="1" showInputMessage="1" showErrorMessage="1" error="Please select from the drop down list" sqref="C4" xr:uid="{00000000-0002-0000-0100-000001000000}">
      <formula1>"North, Midlands, South, East, West"</formula1>
    </dataValidation>
    <dataValidation type="list" allowBlank="1" showInputMessage="1" showErrorMessage="1" sqref="F8:F79" xr:uid="{00000000-0002-0000-0100-000002000000}">
      <formula1>"Lead Coach, Coach, Helper"</formula1>
    </dataValidation>
    <dataValidation type="list" allowBlank="1" showInputMessage="1" showErrorMessage="1" sqref="D8:D79" xr:uid="{00000000-0002-0000-0100-000003000000}">
      <formula1>"Male, Female, Prefer not to say"</formula1>
    </dataValidation>
    <dataValidation type="list" allowBlank="1" showInputMessage="1" showErrorMessage="1" sqref="E8:E79" xr:uid="{00000000-0002-0000-0100-000004000000}">
      <formula1>"Under 18, 18-24, 25-34, 35-44, 45-54, 55-64, 65+"</formula1>
    </dataValidation>
    <dataValidation type="list" allowBlank="1" showInputMessage="1" showErrorMessage="1" sqref="G8:G79" xr:uid="{00000000-0002-0000-0100-000005000000}">
      <formula1>"Not qualified, Not qualified but undertaken CPD (last 12 months), Sessional Coach Award, EH Coach Award, Introduction to Hockey Coaching, Level 1, Level 2, Level 3, Level 4"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I14"/>
  <sheetViews>
    <sheetView workbookViewId="0">
      <selection activeCell="F13" sqref="F13"/>
    </sheetView>
  </sheetViews>
  <sheetFormatPr defaultColWidth="8.75" defaultRowHeight="14.25" x14ac:dyDescent="0.2"/>
  <cols>
    <col min="1" max="1" width="1.875" style="5" customWidth="1"/>
    <col min="2" max="2" width="18" style="5" customWidth="1"/>
    <col min="3" max="3" width="17.125" style="5" customWidth="1"/>
    <col min="4" max="4" width="15" style="5" bestFit="1" customWidth="1"/>
    <col min="5" max="5" width="16.5" style="5" customWidth="1"/>
    <col min="6" max="6" width="19.5" style="5" customWidth="1"/>
    <col min="7" max="7" width="25.75" style="5" customWidth="1"/>
    <col min="8" max="8" width="13.625" style="5" customWidth="1"/>
    <col min="9" max="16384" width="8.75" style="5"/>
  </cols>
  <sheetData>
    <row r="2" spans="2:9" ht="15" x14ac:dyDescent="0.25">
      <c r="B2" s="5" t="s">
        <v>48</v>
      </c>
    </row>
    <row r="3" spans="2:9" ht="22.15" customHeight="1" x14ac:dyDescent="0.25">
      <c r="C3" s="14"/>
      <c r="D3" s="14"/>
      <c r="E3" s="14"/>
      <c r="H3" s="14"/>
    </row>
    <row r="4" spans="2:9" s="17" customFormat="1" ht="60" x14ac:dyDescent="0.25">
      <c r="B4" s="16"/>
      <c r="C4" s="18" t="s">
        <v>145</v>
      </c>
      <c r="D4" s="18" t="s">
        <v>147</v>
      </c>
      <c r="E4" s="18" t="s">
        <v>148</v>
      </c>
      <c r="F4" s="18" t="s">
        <v>149</v>
      </c>
      <c r="G4" s="18" t="s">
        <v>146</v>
      </c>
      <c r="H4" s="24"/>
    </row>
    <row r="5" spans="2:9" ht="15" x14ac:dyDescent="0.25">
      <c r="B5" s="25" t="s">
        <v>116</v>
      </c>
      <c r="C5" s="23">
        <v>44</v>
      </c>
      <c r="D5" s="23">
        <v>1</v>
      </c>
      <c r="E5" s="23">
        <v>35</v>
      </c>
      <c r="F5" s="23">
        <v>7</v>
      </c>
      <c r="G5" s="45" t="s">
        <v>189</v>
      </c>
    </row>
    <row r="6" spans="2:9" ht="15" x14ac:dyDescent="0.25">
      <c r="B6" s="13" t="s">
        <v>117</v>
      </c>
      <c r="C6" s="23">
        <v>74</v>
      </c>
      <c r="D6" s="23">
        <v>2</v>
      </c>
      <c r="E6" s="23">
        <v>65</v>
      </c>
      <c r="F6" s="23">
        <v>7</v>
      </c>
      <c r="G6" s="107" t="s">
        <v>189</v>
      </c>
    </row>
    <row r="7" spans="2:9" ht="15" x14ac:dyDescent="0.25">
      <c r="B7" s="26" t="s">
        <v>3</v>
      </c>
      <c r="C7" s="23"/>
      <c r="D7" s="23">
        <v>4</v>
      </c>
      <c r="E7" s="23">
        <v>20</v>
      </c>
      <c r="F7" s="23">
        <v>2</v>
      </c>
      <c r="G7" s="23" t="s">
        <v>189</v>
      </c>
    </row>
    <row r="8" spans="2:9" ht="15" x14ac:dyDescent="0.25">
      <c r="B8" s="26" t="s">
        <v>6</v>
      </c>
      <c r="C8" s="23"/>
      <c r="D8" s="23"/>
      <c r="E8" s="23"/>
      <c r="F8" s="23"/>
      <c r="G8" s="23" t="s">
        <v>189</v>
      </c>
      <c r="I8" s="27"/>
    </row>
    <row r="9" spans="2:9" ht="15" x14ac:dyDescent="0.25">
      <c r="B9" s="26" t="s">
        <v>5</v>
      </c>
      <c r="C9" s="23"/>
      <c r="D9" s="23"/>
      <c r="E9" s="23"/>
      <c r="F9" s="23"/>
      <c r="G9" s="23"/>
    </row>
    <row r="14" spans="2:9" x14ac:dyDescent="0.2">
      <c r="F14" s="3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V27"/>
  <sheetViews>
    <sheetView zoomScale="80" zoomScaleNormal="80" workbookViewId="0">
      <selection activeCell="E7" sqref="E7"/>
    </sheetView>
  </sheetViews>
  <sheetFormatPr defaultColWidth="8.75" defaultRowHeight="15" x14ac:dyDescent="0.25"/>
  <cols>
    <col min="1" max="1" width="32.875" style="2" customWidth="1"/>
    <col min="2" max="4" width="10.125" style="2" customWidth="1"/>
    <col min="5" max="5" width="13.125" style="2" customWidth="1"/>
    <col min="6" max="18" width="10.125" style="2" customWidth="1"/>
    <col min="19" max="23" width="8.75" style="2" customWidth="1"/>
    <col min="24" max="16384" width="8.75" style="2"/>
  </cols>
  <sheetData>
    <row r="1" spans="1:22" s="1" customFormat="1" ht="75" x14ac:dyDescent="0.25">
      <c r="A1" s="9" t="s">
        <v>39</v>
      </c>
      <c r="B1" s="9" t="s">
        <v>42</v>
      </c>
      <c r="C1" s="9" t="s">
        <v>38</v>
      </c>
      <c r="D1" s="9" t="s">
        <v>41</v>
      </c>
      <c r="E1" s="9" t="s">
        <v>37</v>
      </c>
      <c r="F1" s="43" t="s">
        <v>57</v>
      </c>
      <c r="G1" s="9"/>
      <c r="H1" s="9" t="s">
        <v>43</v>
      </c>
      <c r="I1" s="43" t="s">
        <v>118</v>
      </c>
      <c r="J1" s="9"/>
      <c r="K1" s="1" t="s">
        <v>40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54" t="s">
        <v>82</v>
      </c>
      <c r="U1" s="54" t="s">
        <v>78</v>
      </c>
    </row>
    <row r="2" spans="1:22" x14ac:dyDescent="0.25">
      <c r="A2" s="97" t="s">
        <v>116</v>
      </c>
      <c r="B2" s="10">
        <f>IF('Current Sessions'!C5="",0,'Current Sessions'!C5)</f>
        <v>44</v>
      </c>
      <c r="C2" s="10">
        <f>IF('Current Sessions'!D5="",0,'Current Sessions'!D5)</f>
        <v>1</v>
      </c>
      <c r="D2" s="10">
        <f>IF('Current Sessions'!E5="",0,'Current Sessions'!E5)</f>
        <v>35</v>
      </c>
      <c r="E2" s="10">
        <f>IF('Current Sessions'!F5="",0,'Current Sessions'!F5)</f>
        <v>7</v>
      </c>
      <c r="F2" s="10">
        <f t="shared" ref="F2:F6" si="0">D2*C2</f>
        <v>35</v>
      </c>
      <c r="G2" s="10">
        <f t="shared" ref="G2:G6" si="1">E2*C2</f>
        <v>7</v>
      </c>
      <c r="H2" s="28" t="str">
        <f>'Current Sessions'!G5</f>
        <v>10 - 20 players</v>
      </c>
      <c r="I2" s="95">
        <f>IF(E2&gt;=(ROUNDUP(D2/8,0)),0,(ROUNDUP(D2/8,0)-E2))</f>
        <v>0</v>
      </c>
      <c r="J2" s="28"/>
      <c r="K2" s="30" t="e">
        <f>ROUND(H2,0)</f>
        <v>#VALUE!</v>
      </c>
      <c r="L2" s="30" t="e">
        <f t="shared" ref="L2:L7" si="2">SUM(K2/C2)+D2</f>
        <v>#VALUE!</v>
      </c>
      <c r="M2" s="3" t="e">
        <f t="shared" ref="M2:M7" si="3">SUM(L2-D2)</f>
        <v>#VALUE!</v>
      </c>
      <c r="N2" s="8" t="e">
        <f t="shared" ref="N2:N7" si="4">SUM(M2/D2)</f>
        <v>#VALUE!</v>
      </c>
      <c r="O2" s="3">
        <f>ROUND(D2/E2,0)</f>
        <v>5</v>
      </c>
      <c r="P2" s="2" t="e">
        <f t="shared" ref="P2:P7" si="5">L2/E2</f>
        <v>#VALUE!</v>
      </c>
      <c r="Q2" s="2" t="e">
        <f>P2-O2</f>
        <v>#VALUE!</v>
      </c>
      <c r="R2" s="53" t="e">
        <f>L2/8</f>
        <v>#VALUE!</v>
      </c>
      <c r="S2" s="94" t="e">
        <f>ROUNDUP(R2,0)</f>
        <v>#VALUE!</v>
      </c>
      <c r="T2" s="2" t="e">
        <f>IF(S2-(E2+I2)&lt;0,0,S2-(E2+I2))</f>
        <v>#VALUE!</v>
      </c>
      <c r="V2" s="2" t="str">
        <f t="shared" ref="V2:V6" si="6">$H$1&amp;TEXT(H2,"#%")&amp;")"</f>
        <v>Projected Growth of Coached Players (10 - 20 players)</v>
      </c>
    </row>
    <row r="3" spans="1:22" x14ac:dyDescent="0.25">
      <c r="A3" s="9" t="s">
        <v>24</v>
      </c>
      <c r="B3" s="10">
        <f>IF('Current Sessions'!C6="",0,'Current Sessions'!C6)</f>
        <v>74</v>
      </c>
      <c r="C3" s="10">
        <f>IF('Current Sessions'!D6="",0,'Current Sessions'!D6)</f>
        <v>2</v>
      </c>
      <c r="D3" s="10">
        <f>IF('Current Sessions'!E6="",0,'Current Sessions'!E6)</f>
        <v>65</v>
      </c>
      <c r="E3" s="10">
        <f>IF('Current Sessions'!F6="",0,'Current Sessions'!F6)</f>
        <v>7</v>
      </c>
      <c r="F3" s="10">
        <f t="shared" si="0"/>
        <v>130</v>
      </c>
      <c r="G3" s="10">
        <f t="shared" si="1"/>
        <v>14</v>
      </c>
      <c r="H3" s="28" t="str">
        <f>'Current Sessions'!G6</f>
        <v>10 - 20 players</v>
      </c>
      <c r="I3" s="95">
        <f>IF(E3&gt;=(ROUNDUP(D3/12,0)),0,(ROUNDUP(D3/12,0)-E3))</f>
        <v>0</v>
      </c>
      <c r="J3" s="28"/>
      <c r="K3" s="30" t="e">
        <f t="shared" ref="K3:K6" si="7">ROUND(H3,0)</f>
        <v>#VALUE!</v>
      </c>
      <c r="L3" s="2" t="e">
        <f t="shared" si="2"/>
        <v>#VALUE!</v>
      </c>
      <c r="M3" s="3" t="e">
        <f t="shared" si="3"/>
        <v>#VALUE!</v>
      </c>
      <c r="N3" s="8" t="e">
        <f t="shared" si="4"/>
        <v>#VALUE!</v>
      </c>
      <c r="O3" s="3">
        <f t="shared" ref="O3:O6" si="8">ROUND(D3/E3,0)</f>
        <v>9</v>
      </c>
      <c r="P3" s="2" t="e">
        <f t="shared" si="5"/>
        <v>#VALUE!</v>
      </c>
      <c r="Q3" s="2" t="e">
        <f t="shared" ref="Q3:Q6" si="9">P3-O3</f>
        <v>#VALUE!</v>
      </c>
      <c r="R3" s="53" t="e">
        <f t="shared" ref="R3:R6" si="10">L3/12</f>
        <v>#VALUE!</v>
      </c>
      <c r="S3" s="94" t="e">
        <f t="shared" ref="S3:S6" si="11">ROUNDUP(R3,0)</f>
        <v>#VALUE!</v>
      </c>
      <c r="T3" s="2" t="e">
        <f t="shared" ref="T3:T6" si="12">IF(S3-(E3+I3)&lt;0,0,S3-(E3+I3))</f>
        <v>#VALUE!</v>
      </c>
      <c r="V3" s="2" t="str">
        <f t="shared" si="6"/>
        <v>Projected Growth of Coached Players (10 - 20 players)</v>
      </c>
    </row>
    <row r="4" spans="1:22" x14ac:dyDescent="0.25">
      <c r="A4" s="10" t="s">
        <v>3</v>
      </c>
      <c r="B4" s="10">
        <f>IF('Current Sessions'!C7="",0,'Current Sessions'!C7)</f>
        <v>0</v>
      </c>
      <c r="C4" s="10">
        <f>IF('Current Sessions'!D7="",0,'Current Sessions'!D7)</f>
        <v>4</v>
      </c>
      <c r="D4" s="10">
        <f>IF('Current Sessions'!E7="",0,'Current Sessions'!E7)</f>
        <v>20</v>
      </c>
      <c r="E4" s="10">
        <f>IF('Current Sessions'!F7="",0,'Current Sessions'!F7)</f>
        <v>2</v>
      </c>
      <c r="F4" s="10">
        <f t="shared" si="0"/>
        <v>80</v>
      </c>
      <c r="G4" s="10">
        <f t="shared" si="1"/>
        <v>8</v>
      </c>
      <c r="H4" s="28" t="str">
        <f>'Current Sessions'!G7</f>
        <v>10 - 20 players</v>
      </c>
      <c r="I4" s="95">
        <f>IF(E4&gt;=(ROUNDUP(D4/16,0)),0,(ROUNDUP(D4/16,0)-E4))</f>
        <v>0</v>
      </c>
      <c r="J4" s="28"/>
      <c r="K4" s="30" t="e">
        <f t="shared" si="7"/>
        <v>#VALUE!</v>
      </c>
      <c r="L4" s="2" t="e">
        <f t="shared" si="2"/>
        <v>#VALUE!</v>
      </c>
      <c r="M4" s="3" t="e">
        <f t="shared" si="3"/>
        <v>#VALUE!</v>
      </c>
      <c r="N4" s="8" t="e">
        <f t="shared" si="4"/>
        <v>#VALUE!</v>
      </c>
      <c r="O4" s="3">
        <f t="shared" si="8"/>
        <v>10</v>
      </c>
      <c r="P4" s="2" t="e">
        <f t="shared" si="5"/>
        <v>#VALUE!</v>
      </c>
      <c r="Q4" s="2" t="e">
        <f t="shared" si="9"/>
        <v>#VALUE!</v>
      </c>
      <c r="R4" s="53" t="e">
        <f>L4/16</f>
        <v>#VALUE!</v>
      </c>
      <c r="S4" s="94" t="e">
        <f t="shared" si="11"/>
        <v>#VALUE!</v>
      </c>
      <c r="T4" s="2" t="e">
        <f t="shared" si="12"/>
        <v>#VALUE!</v>
      </c>
      <c r="V4" s="2" t="str">
        <f t="shared" si="6"/>
        <v>Projected Growth of Coached Players (10 - 20 players)</v>
      </c>
    </row>
    <row r="5" spans="1:22" x14ac:dyDescent="0.25">
      <c r="A5" s="10" t="s">
        <v>4</v>
      </c>
      <c r="B5" s="10">
        <f>IF('Current Sessions'!C8="",0,'Current Sessions'!C8)</f>
        <v>0</v>
      </c>
      <c r="C5" s="10">
        <f>IF('Current Sessions'!D8="",0,'Current Sessions'!D8)</f>
        <v>0</v>
      </c>
      <c r="D5" s="10">
        <f>IF('Current Sessions'!E8="",0,'Current Sessions'!E8)</f>
        <v>0</v>
      </c>
      <c r="E5" s="10">
        <f>IF('Current Sessions'!F8="",0,'Current Sessions'!F8)</f>
        <v>0</v>
      </c>
      <c r="F5" s="10">
        <f t="shared" si="0"/>
        <v>0</v>
      </c>
      <c r="G5" s="10">
        <f t="shared" si="1"/>
        <v>0</v>
      </c>
      <c r="H5" s="28" t="str">
        <f>'Current Sessions'!G8</f>
        <v>10 - 20 players</v>
      </c>
      <c r="I5" s="95">
        <f>IF(E5&gt;=(ROUNDUP(D5/16,0)),0,(ROUNDUP(D5/16,0)-E5))</f>
        <v>0</v>
      </c>
      <c r="J5" s="28"/>
      <c r="K5" s="30" t="e">
        <f t="shared" si="7"/>
        <v>#VALUE!</v>
      </c>
      <c r="L5" s="30" t="e">
        <f t="shared" si="2"/>
        <v>#VALUE!</v>
      </c>
      <c r="M5" s="3" t="e">
        <f t="shared" si="3"/>
        <v>#VALUE!</v>
      </c>
      <c r="N5" s="8" t="e">
        <f t="shared" si="4"/>
        <v>#VALUE!</v>
      </c>
      <c r="O5" s="3" t="e">
        <f t="shared" si="8"/>
        <v>#DIV/0!</v>
      </c>
      <c r="P5" s="2" t="e">
        <f t="shared" si="5"/>
        <v>#VALUE!</v>
      </c>
      <c r="Q5" s="2" t="e">
        <f t="shared" si="9"/>
        <v>#VALUE!</v>
      </c>
      <c r="R5" s="2" t="e">
        <f>L5/16</f>
        <v>#VALUE!</v>
      </c>
      <c r="S5" s="94" t="e">
        <f t="shared" si="11"/>
        <v>#VALUE!</v>
      </c>
      <c r="T5" s="2" t="e">
        <f t="shared" si="12"/>
        <v>#VALUE!</v>
      </c>
      <c r="V5" s="2" t="str">
        <f t="shared" si="6"/>
        <v>Projected Growth of Coached Players (10 - 20 players)</v>
      </c>
    </row>
    <row r="6" spans="1:22" x14ac:dyDescent="0.25">
      <c r="A6" s="10" t="s">
        <v>5</v>
      </c>
      <c r="B6" s="10">
        <f>IF('Current Sessions'!C9="",0,'Current Sessions'!C9)</f>
        <v>0</v>
      </c>
      <c r="C6" s="10">
        <f>IF('Current Sessions'!D9="",0,'Current Sessions'!D9)</f>
        <v>0</v>
      </c>
      <c r="D6" s="10">
        <f>IF('Current Sessions'!E9="",0,'Current Sessions'!E9)</f>
        <v>0</v>
      </c>
      <c r="E6" s="10">
        <f>IF('Current Sessions'!F9="",0,'Current Sessions'!F9)</f>
        <v>0</v>
      </c>
      <c r="F6" s="10">
        <f t="shared" si="0"/>
        <v>0</v>
      </c>
      <c r="G6" s="10">
        <f t="shared" si="1"/>
        <v>0</v>
      </c>
      <c r="H6" s="28">
        <f>'Current Sessions'!G9</f>
        <v>0</v>
      </c>
      <c r="I6" s="95">
        <f t="shared" ref="I6" si="13">IF(E6&gt;=(ROUND(D6/12,0)),0,(ROUND(D6/12,0)-E6))</f>
        <v>0</v>
      </c>
      <c r="J6" s="28"/>
      <c r="K6" s="30">
        <f t="shared" si="7"/>
        <v>0</v>
      </c>
      <c r="L6" s="2" t="e">
        <f t="shared" si="2"/>
        <v>#DIV/0!</v>
      </c>
      <c r="M6" s="3" t="e">
        <f t="shared" si="3"/>
        <v>#DIV/0!</v>
      </c>
      <c r="N6" s="8" t="e">
        <f t="shared" si="4"/>
        <v>#DIV/0!</v>
      </c>
      <c r="O6" s="3" t="e">
        <f t="shared" si="8"/>
        <v>#DIV/0!</v>
      </c>
      <c r="P6" s="2" t="e">
        <f t="shared" si="5"/>
        <v>#DIV/0!</v>
      </c>
      <c r="Q6" s="2" t="e">
        <f t="shared" si="9"/>
        <v>#DIV/0!</v>
      </c>
      <c r="R6" s="53" t="e">
        <f t="shared" si="10"/>
        <v>#DIV/0!</v>
      </c>
      <c r="S6" s="94" t="e">
        <f t="shared" si="11"/>
        <v>#DIV/0!</v>
      </c>
      <c r="T6" s="2" t="e">
        <f t="shared" si="12"/>
        <v>#DIV/0!</v>
      </c>
      <c r="V6" s="2" t="str">
        <f t="shared" si="6"/>
        <v>Projected Growth of Coached Players (%)</v>
      </c>
    </row>
    <row r="7" spans="1:22" s="11" customFormat="1" x14ac:dyDescent="0.25">
      <c r="A7" s="11" t="s">
        <v>44</v>
      </c>
      <c r="B7" s="11">
        <f>SUM(B2:B6)</f>
        <v>118</v>
      </c>
      <c r="C7" s="11">
        <f>SUM(C2:C6)</f>
        <v>7</v>
      </c>
      <c r="D7" s="11">
        <f>SUMPRODUCT(C2:C6,D2:D6)/C7</f>
        <v>35</v>
      </c>
      <c r="E7" s="11">
        <f>SUM(E2:E6)/COUNT(E2:E6)</f>
        <v>3.2</v>
      </c>
      <c r="F7" s="11">
        <f>SUM(F2:F6)</f>
        <v>245</v>
      </c>
      <c r="G7" s="11">
        <f>SUM(G2:G6)</f>
        <v>29</v>
      </c>
      <c r="H7" s="29">
        <f>SUM(H2:H6)</f>
        <v>0</v>
      </c>
      <c r="I7" s="29"/>
      <c r="J7" s="29"/>
      <c r="K7" s="11" t="e">
        <f>SUM(K2:K6)</f>
        <v>#VALUE!</v>
      </c>
      <c r="L7" s="11" t="e">
        <f t="shared" si="2"/>
        <v>#VALUE!</v>
      </c>
      <c r="M7" s="11" t="e">
        <f t="shared" si="3"/>
        <v>#VALUE!</v>
      </c>
      <c r="N7" s="12" t="e">
        <f t="shared" si="4"/>
        <v>#VALUE!</v>
      </c>
      <c r="O7" s="2">
        <f>ROUND(D8/E8,0)</f>
        <v>8</v>
      </c>
      <c r="P7" s="11" t="e">
        <f t="shared" si="5"/>
        <v>#VALUE!</v>
      </c>
      <c r="R7" s="11" t="e">
        <f>(F7+K7)/12</f>
        <v>#VALUE!</v>
      </c>
      <c r="S7" s="11" t="e">
        <f t="shared" ref="S7" si="14">ROUND(R7,0)</f>
        <v>#VALUE!</v>
      </c>
      <c r="T7" s="11" t="e">
        <f>IF(S7-G7&lt;0,0,S7-G7)</f>
        <v>#VALUE!</v>
      </c>
    </row>
    <row r="8" spans="1:22" x14ac:dyDescent="0.25">
      <c r="D8" s="2">
        <f>SUM(D2:D6)</f>
        <v>120</v>
      </c>
      <c r="E8" s="2">
        <f>SUM(E2:E6)</f>
        <v>16</v>
      </c>
    </row>
    <row r="10" spans="1:22" x14ac:dyDescent="0.25">
      <c r="B10" s="96"/>
      <c r="C10" s="54"/>
      <c r="F10" s="1"/>
    </row>
    <row r="14" spans="1:22" x14ac:dyDescent="0.25">
      <c r="B14" s="3"/>
    </row>
    <row r="15" spans="1:22" x14ac:dyDescent="0.25">
      <c r="B15" s="3"/>
      <c r="C15" s="3"/>
      <c r="D15" s="3"/>
      <c r="E15" s="3"/>
      <c r="F15" s="3"/>
      <c r="G15" s="3"/>
      <c r="M15" s="42"/>
    </row>
    <row r="16" spans="1:22" x14ac:dyDescent="0.25">
      <c r="B16" s="7"/>
      <c r="C16" s="7"/>
      <c r="D16" s="7"/>
      <c r="E16" s="7"/>
      <c r="F16" s="7"/>
      <c r="G16" s="7"/>
      <c r="M16" s="42"/>
    </row>
    <row r="18" spans="1:13" x14ac:dyDescent="0.25">
      <c r="M18" s="42"/>
    </row>
    <row r="19" spans="1:13" x14ac:dyDescent="0.25">
      <c r="B19" s="4"/>
      <c r="M19" s="42"/>
    </row>
    <row r="20" spans="1:13" x14ac:dyDescent="0.25">
      <c r="B20" s="4"/>
      <c r="C20" s="4"/>
      <c r="D20" s="4"/>
      <c r="E20" s="4"/>
      <c r="F20" s="4"/>
      <c r="G20" s="4"/>
    </row>
    <row r="21" spans="1:13" x14ac:dyDescent="0.25">
      <c r="M21" s="42"/>
    </row>
    <row r="22" spans="1:13" x14ac:dyDescent="0.25">
      <c r="M22" s="42"/>
    </row>
    <row r="23" spans="1:13" x14ac:dyDescent="0.25">
      <c r="A23" s="1"/>
      <c r="B23" s="4"/>
      <c r="C23" s="4"/>
      <c r="D23" s="4"/>
      <c r="E23" s="4"/>
      <c r="F23" s="4"/>
      <c r="G23" s="4"/>
      <c r="M23" s="42"/>
    </row>
    <row r="24" spans="1:13" x14ac:dyDescent="0.25">
      <c r="B24" s="7"/>
      <c r="C24" s="7"/>
      <c r="D24" s="7"/>
      <c r="E24" s="7"/>
      <c r="F24" s="7"/>
      <c r="G24" s="7"/>
    </row>
    <row r="25" spans="1:13" x14ac:dyDescent="0.25">
      <c r="B25" s="7"/>
      <c r="M25" s="42"/>
    </row>
    <row r="26" spans="1:13" x14ac:dyDescent="0.25">
      <c r="A26" s="1"/>
      <c r="B26" s="4"/>
      <c r="C26" s="4"/>
      <c r="D26" s="4"/>
      <c r="E26" s="4"/>
      <c r="F26" s="4"/>
      <c r="G26" s="4"/>
    </row>
    <row r="27" spans="1:13" x14ac:dyDescent="0.25">
      <c r="B27" s="7"/>
      <c r="C27" s="7"/>
      <c r="D27" s="7"/>
      <c r="E27" s="7"/>
      <c r="F27" s="7"/>
      <c r="G27" s="7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2:Q23"/>
  <sheetViews>
    <sheetView zoomScale="80" zoomScaleNormal="80" workbookViewId="0">
      <selection activeCell="K14" sqref="K14"/>
    </sheetView>
  </sheetViews>
  <sheetFormatPr defaultRowHeight="14.25" x14ac:dyDescent="0.2"/>
  <cols>
    <col min="1" max="1" width="9" style="5"/>
    <col min="2" max="2" width="18.75" style="5" customWidth="1"/>
    <col min="3" max="8" width="17" style="5" customWidth="1"/>
    <col min="9" max="9" width="16.25" style="5" customWidth="1"/>
    <col min="10" max="10" width="27.5" style="5" customWidth="1"/>
    <col min="11" max="11" width="11.875" style="5" customWidth="1"/>
    <col min="12" max="16384" width="9" style="5"/>
  </cols>
  <sheetData>
    <row r="2" spans="2:17" x14ac:dyDescent="0.2">
      <c r="B2" s="5" t="str">
        <f>'Current Coaches'!C3</f>
        <v>Telford &amp; Wrekin</v>
      </c>
    </row>
    <row r="3" spans="2:17" x14ac:dyDescent="0.2">
      <c r="B3" s="5" t="str">
        <f>'Current Coaches'!C4</f>
        <v>Midlands</v>
      </c>
    </row>
    <row r="5" spans="2:17" ht="15" x14ac:dyDescent="0.25">
      <c r="B5" s="14"/>
      <c r="C5" s="123" t="s">
        <v>59</v>
      </c>
      <c r="D5" s="123"/>
      <c r="E5" s="123"/>
      <c r="F5" s="123"/>
      <c r="G5" s="124" t="s">
        <v>61</v>
      </c>
      <c r="H5" s="124"/>
    </row>
    <row r="6" spans="2:17" s="17" customFormat="1" ht="75" x14ac:dyDescent="0.25">
      <c r="B6" s="18" t="s">
        <v>39</v>
      </c>
      <c r="C6" s="57" t="s">
        <v>71</v>
      </c>
      <c r="D6" s="57" t="s">
        <v>60</v>
      </c>
      <c r="E6" s="57" t="s">
        <v>83</v>
      </c>
      <c r="F6" s="58" t="s">
        <v>72</v>
      </c>
      <c r="G6" s="58" t="s">
        <v>84</v>
      </c>
      <c r="H6" s="93" t="s">
        <v>111</v>
      </c>
      <c r="I6" s="52"/>
      <c r="J6" s="52"/>
      <c r="K6" s="52"/>
      <c r="L6" s="52"/>
      <c r="M6" s="52"/>
      <c r="N6" s="52"/>
      <c r="O6" s="52"/>
      <c r="P6" s="52"/>
      <c r="Q6" s="52"/>
    </row>
    <row r="7" spans="2:17" x14ac:dyDescent="0.2">
      <c r="B7" s="45" t="s">
        <v>116</v>
      </c>
      <c r="C7" s="59">
        <f>'Calc Sheet'!F2</f>
        <v>35</v>
      </c>
      <c r="D7" s="59" t="str">
        <f>IFERROR('Calc Sheet'!O2&amp;":1","-")</f>
        <v>5:1</v>
      </c>
      <c r="E7" s="59">
        <f>'Calc Sheet'!I2</f>
        <v>0</v>
      </c>
      <c r="F7" s="59" t="e">
        <f>'Calc Sheet'!K2</f>
        <v>#VALUE!</v>
      </c>
      <c r="G7" s="59" t="str">
        <f>IFERROR('Calc Sheet'!T2,"-")</f>
        <v>-</v>
      </c>
      <c r="H7" s="92" t="str">
        <f>IFERROR(G7+E7,"-")</f>
        <v>-</v>
      </c>
      <c r="J7" s="46"/>
      <c r="K7" s="47"/>
      <c r="L7" s="47"/>
      <c r="M7" s="48"/>
      <c r="N7" s="49"/>
    </row>
    <row r="8" spans="2:17" x14ac:dyDescent="0.2">
      <c r="B8" s="44" t="s">
        <v>117</v>
      </c>
      <c r="C8" s="59">
        <f>'Calc Sheet'!F3</f>
        <v>130</v>
      </c>
      <c r="D8" s="59" t="str">
        <f>IFERROR('Calc Sheet'!O3&amp;":1","-")</f>
        <v>9:1</v>
      </c>
      <c r="E8" s="59">
        <f>'Calc Sheet'!I3</f>
        <v>0</v>
      </c>
      <c r="F8" s="59" t="e">
        <f>'Calc Sheet'!K3</f>
        <v>#VALUE!</v>
      </c>
      <c r="G8" s="59" t="str">
        <f>IFERROR('Calc Sheet'!T3,"-")</f>
        <v>-</v>
      </c>
      <c r="H8" s="92" t="str">
        <f t="shared" ref="H8:H11" si="0">IFERROR(G8+E8,"-")</f>
        <v>-</v>
      </c>
      <c r="J8" s="46"/>
      <c r="K8" s="47"/>
      <c r="M8" s="48"/>
      <c r="N8" s="49"/>
    </row>
    <row r="9" spans="2:17" x14ac:dyDescent="0.2">
      <c r="B9" s="23" t="s">
        <v>3</v>
      </c>
      <c r="C9" s="59">
        <f>'Calc Sheet'!F4</f>
        <v>80</v>
      </c>
      <c r="D9" s="59" t="str">
        <f>IFERROR('Calc Sheet'!O4&amp;":1","-")</f>
        <v>10:1</v>
      </c>
      <c r="E9" s="59">
        <f>'Calc Sheet'!I4</f>
        <v>0</v>
      </c>
      <c r="F9" s="59" t="e">
        <f>'Calc Sheet'!K4</f>
        <v>#VALUE!</v>
      </c>
      <c r="G9" s="59" t="str">
        <f>IFERROR('Calc Sheet'!T4,"-")</f>
        <v>-</v>
      </c>
      <c r="H9" s="92" t="str">
        <f t="shared" si="0"/>
        <v>-</v>
      </c>
      <c r="J9" s="46"/>
      <c r="K9" s="47"/>
      <c r="M9" s="48"/>
      <c r="N9" s="49"/>
    </row>
    <row r="10" spans="2:17" x14ac:dyDescent="0.2">
      <c r="B10" s="23" t="s">
        <v>4</v>
      </c>
      <c r="C10" s="59">
        <f>'Calc Sheet'!F5</f>
        <v>0</v>
      </c>
      <c r="D10" s="59" t="str">
        <f>IFERROR('Calc Sheet'!O5&amp;":1","-")</f>
        <v>-</v>
      </c>
      <c r="E10" s="59">
        <f>'Calc Sheet'!I5</f>
        <v>0</v>
      </c>
      <c r="F10" s="59" t="e">
        <f>'Calc Sheet'!K5</f>
        <v>#VALUE!</v>
      </c>
      <c r="G10" s="59" t="str">
        <f>IFERROR('Calc Sheet'!T5,"-")</f>
        <v>-</v>
      </c>
      <c r="H10" s="92" t="str">
        <f t="shared" si="0"/>
        <v>-</v>
      </c>
      <c r="J10" s="46"/>
      <c r="K10" s="47"/>
      <c r="L10" s="47"/>
      <c r="M10" s="48"/>
      <c r="N10" s="49"/>
    </row>
    <row r="11" spans="2:17" x14ac:dyDescent="0.2">
      <c r="B11" s="23" t="s">
        <v>5</v>
      </c>
      <c r="C11" s="59">
        <f>'Calc Sheet'!F6</f>
        <v>0</v>
      </c>
      <c r="D11" s="59" t="str">
        <f>IFERROR('Calc Sheet'!O6&amp;":1","-")</f>
        <v>-</v>
      </c>
      <c r="E11" s="59">
        <f>'Calc Sheet'!I6</f>
        <v>0</v>
      </c>
      <c r="F11" s="59">
        <f>'Calc Sheet'!K6</f>
        <v>0</v>
      </c>
      <c r="G11" s="59" t="str">
        <f>IFERROR('Calc Sheet'!T6,"-")</f>
        <v>-</v>
      </c>
      <c r="H11" s="92" t="str">
        <f t="shared" si="0"/>
        <v>-</v>
      </c>
      <c r="J11" s="46"/>
      <c r="K11" s="47"/>
      <c r="M11" s="48"/>
      <c r="N11" s="49"/>
    </row>
    <row r="12" spans="2:17" ht="15" x14ac:dyDescent="0.25">
      <c r="B12" s="50" t="s">
        <v>44</v>
      </c>
      <c r="C12" s="50">
        <f>'Calc Sheet'!F7</f>
        <v>245</v>
      </c>
      <c r="D12" s="55"/>
      <c r="E12" s="55"/>
      <c r="F12" s="50" t="e">
        <f>SUM(F7:F11)</f>
        <v>#VALUE!</v>
      </c>
      <c r="G12" s="55"/>
      <c r="H12" s="50" t="str">
        <f>IFERROR(IF(SUM(H7:H11)=0,"-",SUM(H7:H11)),"-")</f>
        <v>-</v>
      </c>
      <c r="J12" s="46"/>
      <c r="N12" s="51"/>
    </row>
    <row r="13" spans="2:17" ht="14.25" customHeight="1" x14ac:dyDescent="0.2"/>
    <row r="14" spans="2:17" ht="30" x14ac:dyDescent="0.2">
      <c r="J14" s="60" t="s">
        <v>66</v>
      </c>
      <c r="K14" s="60" t="s">
        <v>45</v>
      </c>
    </row>
    <row r="15" spans="2:17" ht="14.25" customHeight="1" x14ac:dyDescent="0.2">
      <c r="J15" s="61" t="s">
        <v>70</v>
      </c>
      <c r="K15" s="62">
        <f>COUNTIF('Current Coaches'!$G$8:$G$79,J15)</f>
        <v>6</v>
      </c>
    </row>
    <row r="16" spans="2:17" ht="14.25" customHeight="1" x14ac:dyDescent="0.25">
      <c r="B16" s="18" t="s">
        <v>39</v>
      </c>
      <c r="C16" s="18" t="s">
        <v>58</v>
      </c>
      <c r="D16" s="18" t="s">
        <v>39</v>
      </c>
      <c r="E16" s="18" t="s">
        <v>56</v>
      </c>
      <c r="F16" s="18" t="s">
        <v>39</v>
      </c>
      <c r="G16" s="18" t="str">
        <f t="shared" ref="G16:G21" si="1">H6</f>
        <v>Total number of coaches required (Current + Future)</v>
      </c>
      <c r="H16" s="18"/>
      <c r="J16" s="63" t="s">
        <v>110</v>
      </c>
      <c r="K16" s="62">
        <f>COUNTIF('Current Coaches'!$G$8:$G$79,J16)</f>
        <v>0</v>
      </c>
    </row>
    <row r="17" spans="2:11" ht="14.25" customHeight="1" x14ac:dyDescent="0.2">
      <c r="B17" s="45" t="s">
        <v>116</v>
      </c>
      <c r="C17" s="23" t="e">
        <f>F7</f>
        <v>#VALUE!</v>
      </c>
      <c r="D17" s="45" t="s">
        <v>116</v>
      </c>
      <c r="E17" s="23" t="str">
        <f>G7</f>
        <v>-</v>
      </c>
      <c r="F17" s="45" t="s">
        <v>116</v>
      </c>
      <c r="G17" s="23" t="str">
        <f t="shared" si="1"/>
        <v>-</v>
      </c>
      <c r="H17" s="23"/>
      <c r="J17" s="64" t="s">
        <v>51</v>
      </c>
      <c r="K17" s="62">
        <f>COUNTIF('Current Coaches'!$G$8:$G$79,J17)</f>
        <v>0</v>
      </c>
    </row>
    <row r="18" spans="2:11" ht="14.25" customHeight="1" x14ac:dyDescent="0.2">
      <c r="B18" s="44" t="s">
        <v>117</v>
      </c>
      <c r="C18" s="23" t="e">
        <f t="shared" ref="C18" si="2">F8</f>
        <v>#VALUE!</v>
      </c>
      <c r="D18" s="44" t="s">
        <v>117</v>
      </c>
      <c r="E18" s="23" t="str">
        <f>G8</f>
        <v>-</v>
      </c>
      <c r="F18" s="44" t="s">
        <v>117</v>
      </c>
      <c r="G18" s="23" t="str">
        <f t="shared" si="1"/>
        <v>-</v>
      </c>
      <c r="H18" s="23"/>
      <c r="J18" s="64" t="s">
        <v>52</v>
      </c>
      <c r="K18" s="62">
        <f>COUNTIF('Current Coaches'!$G$8:$G$79,J18)</f>
        <v>0</v>
      </c>
    </row>
    <row r="19" spans="2:11" ht="14.25" customHeight="1" x14ac:dyDescent="0.2">
      <c r="B19" s="23" t="s">
        <v>3</v>
      </c>
      <c r="C19" s="23" t="e">
        <f t="shared" ref="C19" si="3">F9</f>
        <v>#VALUE!</v>
      </c>
      <c r="D19" s="23" t="s">
        <v>3</v>
      </c>
      <c r="E19" s="23" t="str">
        <f>G9</f>
        <v>-</v>
      </c>
      <c r="F19" s="23" t="s">
        <v>3</v>
      </c>
      <c r="G19" s="23" t="str">
        <f t="shared" si="1"/>
        <v>-</v>
      </c>
      <c r="H19" s="23"/>
      <c r="J19" s="64" t="s">
        <v>108</v>
      </c>
      <c r="K19" s="62">
        <f>COUNTIF('Current Coaches'!$G$8:$G$79,J19)</f>
        <v>2</v>
      </c>
    </row>
    <row r="20" spans="2:11" ht="14.25" customHeight="1" x14ac:dyDescent="0.2">
      <c r="B20" s="23" t="s">
        <v>4</v>
      </c>
      <c r="C20" s="23" t="e">
        <f t="shared" ref="C20" si="4">F10</f>
        <v>#VALUE!</v>
      </c>
      <c r="D20" s="23" t="s">
        <v>4</v>
      </c>
      <c r="E20" s="23" t="str">
        <f>G10</f>
        <v>-</v>
      </c>
      <c r="F20" s="23" t="s">
        <v>4</v>
      </c>
      <c r="G20" s="23" t="str">
        <f t="shared" si="1"/>
        <v>-</v>
      </c>
      <c r="H20" s="23"/>
      <c r="J20" s="64" t="s">
        <v>53</v>
      </c>
      <c r="K20" s="62">
        <f>COUNTIF('Current Coaches'!$G$8:$G$79,J20)</f>
        <v>0</v>
      </c>
    </row>
    <row r="21" spans="2:11" ht="14.25" customHeight="1" x14ac:dyDescent="0.2">
      <c r="B21" s="23" t="s">
        <v>5</v>
      </c>
      <c r="C21" s="23">
        <f t="shared" ref="C21" si="5">F11</f>
        <v>0</v>
      </c>
      <c r="D21" s="23" t="s">
        <v>5</v>
      </c>
      <c r="E21" s="23" t="str">
        <f>G11</f>
        <v>-</v>
      </c>
      <c r="F21" s="23" t="s">
        <v>5</v>
      </c>
      <c r="G21" s="23" t="str">
        <f t="shared" si="1"/>
        <v>-</v>
      </c>
      <c r="H21" s="23"/>
      <c r="J21" s="63" t="s">
        <v>54</v>
      </c>
      <c r="K21" s="62">
        <f>COUNTIF('Current Coaches'!$G$8:$G$79,J21)</f>
        <v>3</v>
      </c>
    </row>
    <row r="22" spans="2:11" x14ac:dyDescent="0.2">
      <c r="J22" s="64" t="s">
        <v>55</v>
      </c>
      <c r="K22" s="62">
        <f>COUNTIF('Current Coaches'!$G$8:$G$79,J22)</f>
        <v>1</v>
      </c>
    </row>
    <row r="23" spans="2:11" x14ac:dyDescent="0.2">
      <c r="J23" s="64" t="s">
        <v>69</v>
      </c>
      <c r="K23" s="62">
        <f>COUNTIF('Current Coaches'!$G$8:$G$79,J23)</f>
        <v>0</v>
      </c>
    </row>
  </sheetData>
  <sheetProtection selectLockedCells="1"/>
  <mergeCells count="2">
    <mergeCell ref="C5:F5"/>
    <mergeCell ref="G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J50"/>
  <sheetViews>
    <sheetView workbookViewId="0">
      <selection activeCell="A5" sqref="A5"/>
    </sheetView>
  </sheetViews>
  <sheetFormatPr defaultColWidth="9" defaultRowHeight="14.25" x14ac:dyDescent="0.2"/>
  <cols>
    <col min="1" max="1" width="40.75" customWidth="1"/>
    <col min="5" max="5" width="21.375" customWidth="1"/>
    <col min="6" max="9" width="11.75" customWidth="1"/>
  </cols>
  <sheetData>
    <row r="1" spans="1:2" x14ac:dyDescent="0.2">
      <c r="A1" t="s">
        <v>50</v>
      </c>
      <c r="B1">
        <f>COUNT('Current Coaches'!D8:D79)</f>
        <v>0</v>
      </c>
    </row>
    <row r="2" spans="1:2" x14ac:dyDescent="0.2">
      <c r="A2" t="str">
        <f>IF(B2=0,"","Male Coaches")</f>
        <v>Male Coaches</v>
      </c>
      <c r="B2">
        <f>IF(COUNTIF('Current Coaches'!D8:D79,"Male")=0,0,COUNTIF('Current Coaches'!D8:D79,"Male"))</f>
        <v>9</v>
      </c>
    </row>
    <row r="3" spans="1:2" x14ac:dyDescent="0.2">
      <c r="A3" t="str">
        <f>IF(B3=0,"","Female Coaches")</f>
        <v>Female Coaches</v>
      </c>
      <c r="B3">
        <f>IF(COUNTIF('Current Coaches'!D8:D79,"Female")=0,0,COUNTIF('Current Coaches'!D8:D79,"Female"))</f>
        <v>3</v>
      </c>
    </row>
    <row r="4" spans="1:2" x14ac:dyDescent="0.2">
      <c r="A4" t="str">
        <f>IF(B4=0,"","Prefer not to say")</f>
        <v/>
      </c>
      <c r="B4">
        <f>IF(COUNTIF('Current Coaches'!D8:D80,"Prefer not to say")=0,0,COUNTIF('Current Coaches'!D8:D80,"Prefer not to say"))</f>
        <v>0</v>
      </c>
    </row>
    <row r="5" spans="1:2" x14ac:dyDescent="0.2">
      <c r="A5" t="s">
        <v>87</v>
      </c>
      <c r="B5">
        <f>COUNTIF('Current Coaches'!$E$8:$E$80,A5)</f>
        <v>0</v>
      </c>
    </row>
    <row r="6" spans="1:2" x14ac:dyDescent="0.2">
      <c r="A6" t="s">
        <v>65</v>
      </c>
      <c r="B6">
        <f>COUNTIF('Current Coaches'!$E$8:$E$80,A6)</f>
        <v>4</v>
      </c>
    </row>
    <row r="7" spans="1:2" x14ac:dyDescent="0.2">
      <c r="A7" t="s">
        <v>62</v>
      </c>
      <c r="B7">
        <f>COUNTIF('Current Coaches'!$E$8:$E$80,A7)</f>
        <v>1</v>
      </c>
    </row>
    <row r="8" spans="1:2" x14ac:dyDescent="0.2">
      <c r="A8" t="s">
        <v>64</v>
      </c>
      <c r="B8">
        <f>COUNTIF('Current Coaches'!$E$8:$E$80,A8)</f>
        <v>1</v>
      </c>
    </row>
    <row r="9" spans="1:2" x14ac:dyDescent="0.2">
      <c r="A9" t="s">
        <v>67</v>
      </c>
      <c r="B9">
        <f>COUNTIF('Current Coaches'!$E$8:$E$80,A9)</f>
        <v>4</v>
      </c>
    </row>
    <row r="10" spans="1:2" x14ac:dyDescent="0.2">
      <c r="A10" t="s">
        <v>63</v>
      </c>
      <c r="B10">
        <f>COUNTIF('Current Coaches'!$E$8:$E$80,A10)</f>
        <v>1</v>
      </c>
    </row>
    <row r="11" spans="1:2" x14ac:dyDescent="0.2">
      <c r="A11" t="s">
        <v>68</v>
      </c>
      <c r="B11">
        <f>COUNTIF('Current Coaches'!$E$8:$E$80,A11)</f>
        <v>0</v>
      </c>
    </row>
    <row r="12" spans="1:2" x14ac:dyDescent="0.2">
      <c r="A12" t="s">
        <v>70</v>
      </c>
      <c r="B12">
        <f>COUNTIF('Current Coaches'!$G$8:$G$79,'Coach Data Calcs'!A12)</f>
        <v>6</v>
      </c>
    </row>
    <row r="13" spans="1:2" x14ac:dyDescent="0.2">
      <c r="A13" t="s">
        <v>88</v>
      </c>
      <c r="B13">
        <f>COUNTIF('Current Coaches'!$G$8:$G$79,'Coach Data Calcs'!A13)</f>
        <v>0</v>
      </c>
    </row>
    <row r="14" spans="1:2" x14ac:dyDescent="0.2">
      <c r="A14" t="s">
        <v>51</v>
      </c>
      <c r="B14">
        <f>COUNTIF('Current Coaches'!$G$8:$G$79,'Coach Data Calcs'!A14)</f>
        <v>0</v>
      </c>
    </row>
    <row r="15" spans="1:2" x14ac:dyDescent="0.2">
      <c r="A15" t="s">
        <v>52</v>
      </c>
      <c r="B15">
        <f>COUNTIF('Current Coaches'!$G$8:$G$79,'Coach Data Calcs'!A15)</f>
        <v>0</v>
      </c>
    </row>
    <row r="16" spans="1:2" x14ac:dyDescent="0.2">
      <c r="A16" t="s">
        <v>53</v>
      </c>
      <c r="B16">
        <f>COUNTIF('Current Coaches'!$G$8:$G$79,'Coach Data Calcs'!A16)</f>
        <v>0</v>
      </c>
    </row>
    <row r="17" spans="1:2" x14ac:dyDescent="0.2">
      <c r="A17" t="s">
        <v>54</v>
      </c>
      <c r="B17">
        <f>COUNTIF('Current Coaches'!$G$8:$G$79,'Coach Data Calcs'!A17)</f>
        <v>3</v>
      </c>
    </row>
    <row r="18" spans="1:2" x14ac:dyDescent="0.2">
      <c r="A18" t="s">
        <v>55</v>
      </c>
      <c r="B18">
        <f>COUNTIF('Current Coaches'!$G$8:$G$79,'Coach Data Calcs'!A18)</f>
        <v>1</v>
      </c>
    </row>
    <row r="19" spans="1:2" x14ac:dyDescent="0.2">
      <c r="A19" t="s">
        <v>69</v>
      </c>
      <c r="B19">
        <f>COUNTIF('Current Coaches'!$G$8:$G$79,'Coach Data Calcs'!A19)</f>
        <v>0</v>
      </c>
    </row>
    <row r="36" spans="1:10" x14ac:dyDescent="0.2">
      <c r="A36" t="s">
        <v>153</v>
      </c>
      <c r="B36" t="s">
        <v>116</v>
      </c>
      <c r="C36">
        <f>COUNTIFS('Current Coaches'!$F$8:$F$79,'Coach Data Calcs'!$A36,'Current Coaches'!I$8:I$79,"&gt;0")</f>
        <v>1</v>
      </c>
    </row>
    <row r="37" spans="1:10" x14ac:dyDescent="0.2">
      <c r="A37" t="s">
        <v>153</v>
      </c>
      <c r="B37" t="s">
        <v>117</v>
      </c>
      <c r="C37">
        <f>COUNTIFS('Current Coaches'!$F$8:$F$79,'Coach Data Calcs'!$A36,'Current Coaches'!J$8:J$79,"&gt;0")</f>
        <v>2</v>
      </c>
    </row>
    <row r="38" spans="1:10" x14ac:dyDescent="0.2">
      <c r="A38" t="s">
        <v>153</v>
      </c>
      <c r="B38" t="s">
        <v>3</v>
      </c>
      <c r="C38">
        <f>COUNTIFS('Current Coaches'!$F$8:$F$79,'Coach Data Calcs'!$A36,'Current Coaches'!K$8:K$79,"&gt;0")</f>
        <v>2</v>
      </c>
      <c r="E38" s="5"/>
      <c r="F38" s="5"/>
      <c r="G38" s="5"/>
      <c r="H38" s="5"/>
      <c r="I38" s="5"/>
      <c r="J38" s="5"/>
    </row>
    <row r="39" spans="1:10" x14ac:dyDescent="0.2">
      <c r="A39" t="s">
        <v>153</v>
      </c>
      <c r="B39" t="s">
        <v>6</v>
      </c>
      <c r="C39">
        <f>COUNTIFS('Current Coaches'!$F$8:$F$79,'Coach Data Calcs'!$A36,'Current Coaches'!L$8:L$79,"&gt;0")</f>
        <v>0</v>
      </c>
      <c r="E39" s="5"/>
      <c r="F39" s="68" t="s">
        <v>153</v>
      </c>
      <c r="G39" s="68" t="s">
        <v>14</v>
      </c>
      <c r="H39" s="68" t="s">
        <v>86</v>
      </c>
      <c r="I39" s="5"/>
    </row>
    <row r="40" spans="1:10" x14ac:dyDescent="0.2">
      <c r="A40" t="s">
        <v>153</v>
      </c>
      <c r="B40" t="s">
        <v>5</v>
      </c>
      <c r="C40">
        <f>COUNTIFS('Current Coaches'!$F$8:$F$79,'Coach Data Calcs'!$A36,'Current Coaches'!M$8:M$79,"&gt;0")</f>
        <v>0</v>
      </c>
      <c r="E40" s="23" t="s">
        <v>116</v>
      </c>
      <c r="F40" s="23">
        <f>COUNTIFS('Current Coaches'!$F$8:$F$79,'Coach Data Calcs'!F$39,'Current Coaches'!$I$8:$I$79,"&gt;0")</f>
        <v>1</v>
      </c>
      <c r="G40" s="23">
        <f>COUNTIFS('Current Coaches'!$F$8:$F$79,'Coach Data Calcs'!G$39,'Current Coaches'!$I$8:$I$79,"&gt;0")</f>
        <v>3</v>
      </c>
      <c r="H40" s="23">
        <f>COUNTIFS('Current Coaches'!$F$8:$F$79,'Coach Data Calcs'!H$39,'Current Coaches'!$I$8:$I$79,"&gt;0")</f>
        <v>1</v>
      </c>
      <c r="I40" s="5"/>
    </row>
    <row r="41" spans="1:10" x14ac:dyDescent="0.2">
      <c r="A41" t="s">
        <v>14</v>
      </c>
      <c r="B41" t="s">
        <v>116</v>
      </c>
      <c r="C41">
        <f>COUNTIFS('Current Coaches'!$F$8:$F$79,'Coach Data Calcs'!$A41,'Current Coaches'!I$8:I$79,"&gt;0")</f>
        <v>3</v>
      </c>
      <c r="E41" s="23" t="s">
        <v>117</v>
      </c>
      <c r="F41" s="39">
        <f>COUNTIFS('Current Coaches'!$F$8:$F$79,'Coach Data Calcs'!F$39,'Current Coaches'!$J$8:$J$79,"&gt;0")</f>
        <v>2</v>
      </c>
      <c r="G41" s="39">
        <f>COUNTIFS('Current Coaches'!$F$8:$F$79,'Coach Data Calcs'!G$39,'Current Coaches'!$J$8:$J$79,"&gt;0")</f>
        <v>1</v>
      </c>
      <c r="H41" s="39">
        <f>COUNTIFS('Current Coaches'!$F$8:$F$79,'Coach Data Calcs'!H$39,'Current Coaches'!$J$8:$J$79,"&gt;0")</f>
        <v>1</v>
      </c>
      <c r="I41" s="5"/>
    </row>
    <row r="42" spans="1:10" x14ac:dyDescent="0.2">
      <c r="A42" t="s">
        <v>14</v>
      </c>
      <c r="B42" t="s">
        <v>117</v>
      </c>
      <c r="C42">
        <f>COUNTIFS('Current Coaches'!$F$8:$F$79,'Coach Data Calcs'!$A41,'Current Coaches'!J$8:J$79,"&gt;0")</f>
        <v>1</v>
      </c>
      <c r="E42" s="23" t="s">
        <v>3</v>
      </c>
      <c r="F42" s="39">
        <f>COUNTIFS('Current Coaches'!$F$8:$F$79,'Coach Data Calcs'!F$39,'Current Coaches'!$K$8:$K$79,"&gt;0")</f>
        <v>2</v>
      </c>
      <c r="G42" s="39">
        <f>COUNTIFS('Current Coaches'!$F$8:$F$79,'Coach Data Calcs'!G$39,'Current Coaches'!$K$8:$K$79,"&gt;0")</f>
        <v>0</v>
      </c>
      <c r="H42" s="39">
        <f>COUNTIFS('Current Coaches'!$F$8:$F$79,'Coach Data Calcs'!H$39,'Current Coaches'!$K$8:$K$79,"&gt;0")</f>
        <v>1</v>
      </c>
      <c r="I42" s="5"/>
    </row>
    <row r="43" spans="1:10" x14ac:dyDescent="0.2">
      <c r="A43" t="s">
        <v>14</v>
      </c>
      <c r="B43" t="s">
        <v>3</v>
      </c>
      <c r="C43">
        <f>COUNTIFS('Current Coaches'!$F$8:$F$79,'Coach Data Calcs'!$A41,'Current Coaches'!K$8:K$79,"&gt;0")</f>
        <v>0</v>
      </c>
      <c r="E43" s="23" t="s">
        <v>6</v>
      </c>
      <c r="F43" s="39">
        <f>COUNTIFS('Current Coaches'!$F$8:$F$79,'Coach Data Calcs'!F$39,'Current Coaches'!$L$8:$L$79,"&gt;0")</f>
        <v>0</v>
      </c>
      <c r="G43" s="39">
        <f>COUNTIFS('Current Coaches'!$F$8:$F$79,'Coach Data Calcs'!G$39,'Current Coaches'!$L$8:$L$79,"&gt;0")</f>
        <v>0</v>
      </c>
      <c r="H43" s="39">
        <f>COUNTIFS('Current Coaches'!$F$8:$F$79,'Coach Data Calcs'!H$39,'Current Coaches'!$L$8:$L$79,"&gt;0")</f>
        <v>0</v>
      </c>
      <c r="I43" s="5"/>
    </row>
    <row r="44" spans="1:10" x14ac:dyDescent="0.2">
      <c r="A44" t="s">
        <v>14</v>
      </c>
      <c r="B44" t="s">
        <v>6</v>
      </c>
      <c r="C44">
        <f>COUNTIFS('Current Coaches'!$F$8:$F$79,'Coach Data Calcs'!$A41,'Current Coaches'!L$8:L$79,"&gt;0")</f>
        <v>0</v>
      </c>
      <c r="E44" s="23" t="s">
        <v>5</v>
      </c>
      <c r="F44" s="39">
        <f>COUNTIFS('Current Coaches'!$F$8:$F$79,'Coach Data Calcs'!F$39,'Current Coaches'!$M$8:$M$79,"&gt;0")</f>
        <v>0</v>
      </c>
      <c r="G44" s="39">
        <f>COUNTIFS('Current Coaches'!$F$8:$F$79,'Coach Data Calcs'!G$39,'Current Coaches'!$M$8:$M$79,"&gt;0")</f>
        <v>0</v>
      </c>
      <c r="H44" s="39">
        <f>COUNTIFS('Current Coaches'!$F$8:$F$79,'Coach Data Calcs'!H$39,'Current Coaches'!$M$8:$M$79,"&gt;0")</f>
        <v>0</v>
      </c>
      <c r="I44" s="5"/>
    </row>
    <row r="45" spans="1:10" x14ac:dyDescent="0.2">
      <c r="A45" t="s">
        <v>14</v>
      </c>
      <c r="B45" t="s">
        <v>5</v>
      </c>
      <c r="C45">
        <f>COUNTIFS('Current Coaches'!$F$8:$F$79,'Coach Data Calcs'!$A41,'Current Coaches'!M$8:M$79,"&gt;0")</f>
        <v>0</v>
      </c>
      <c r="E45" s="5"/>
      <c r="F45" s="5"/>
      <c r="G45" s="5"/>
      <c r="H45" s="5"/>
      <c r="I45" s="5"/>
      <c r="J45" s="5"/>
    </row>
    <row r="46" spans="1:10" x14ac:dyDescent="0.2">
      <c r="A46" t="s">
        <v>16</v>
      </c>
      <c r="B46" t="s">
        <v>116</v>
      </c>
      <c r="C46">
        <f>COUNTIFS('Current Coaches'!$F$8:$F$79,'Coach Data Calcs'!$A46,'Current Coaches'!I$8:I$79,"&gt;0")</f>
        <v>0</v>
      </c>
      <c r="E46" s="5"/>
      <c r="F46" s="5"/>
      <c r="G46" s="5"/>
      <c r="H46" s="5"/>
      <c r="I46" s="5"/>
      <c r="J46" s="5"/>
    </row>
    <row r="47" spans="1:10" x14ac:dyDescent="0.2">
      <c r="A47" t="s">
        <v>16</v>
      </c>
      <c r="B47" t="s">
        <v>117</v>
      </c>
      <c r="C47">
        <f>COUNTIFS('Current Coaches'!$F$8:$F$79,'Coach Data Calcs'!$A46,'Current Coaches'!J$8:J$79,"&gt;0")</f>
        <v>0</v>
      </c>
      <c r="J47" s="5"/>
    </row>
    <row r="48" spans="1:10" x14ac:dyDescent="0.2">
      <c r="A48" t="s">
        <v>16</v>
      </c>
      <c r="B48" t="s">
        <v>3</v>
      </c>
      <c r="C48">
        <f>COUNTIFS('Current Coaches'!$F$8:$F$79,'Coach Data Calcs'!$A46,'Current Coaches'!K$8:K$79,"&gt;0")</f>
        <v>0</v>
      </c>
      <c r="J48" s="5"/>
    </row>
    <row r="49" spans="1:10" x14ac:dyDescent="0.2">
      <c r="A49" t="s">
        <v>16</v>
      </c>
      <c r="B49" t="s">
        <v>6</v>
      </c>
      <c r="C49">
        <f>COUNTIFS('Current Coaches'!$F$8:$F$79,'Coach Data Calcs'!$A46,'Current Coaches'!L$8:L$79,"&gt;0")</f>
        <v>0</v>
      </c>
      <c r="J49" s="5"/>
    </row>
    <row r="50" spans="1:10" x14ac:dyDescent="0.2">
      <c r="A50" t="s">
        <v>16</v>
      </c>
      <c r="B50" t="s">
        <v>5</v>
      </c>
      <c r="C50">
        <f>COUNTIFS('Current Coaches'!$F$8:$F$79,'Coach Data Calcs'!$A46,'Current Coaches'!M$8:M$79,"&gt;0")</f>
        <v>0</v>
      </c>
    </row>
  </sheetData>
  <sheetProtection selectLockedCell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pageSetUpPr fitToPage="1"/>
  </sheetPr>
  <dimension ref="B2:B3"/>
  <sheetViews>
    <sheetView zoomScale="80" zoomScaleNormal="80" workbookViewId="0">
      <selection activeCell="I22" sqref="I22"/>
    </sheetView>
  </sheetViews>
  <sheetFormatPr defaultRowHeight="14.25" x14ac:dyDescent="0.2"/>
  <cols>
    <col min="1" max="18" width="9" style="5"/>
    <col min="19" max="19" width="4.5" style="5" customWidth="1"/>
    <col min="20" max="16384" width="9" style="5"/>
  </cols>
  <sheetData>
    <row r="2" spans="2:2" ht="24.75" x14ac:dyDescent="0.5">
      <c r="B2" s="56" t="str">
        <f>"Club: "&amp;'Current Coaches'!C3</f>
        <v>Club: Telford &amp; Wrekin</v>
      </c>
    </row>
    <row r="3" spans="2:2" ht="24.75" x14ac:dyDescent="0.5">
      <c r="B3" s="56" t="str">
        <f>"Region: "&amp;'Current Coaches'!C4</f>
        <v>Region: Midlands</v>
      </c>
    </row>
  </sheetData>
  <printOptions horizontalCentered="1" verticalCentered="1"/>
  <pageMargins left="0.11811023622047245" right="0.11811023622047245" top="0.15748031496062992" bottom="0.19685039370078741" header="0" footer="0"/>
  <pageSetup paperSize="9" scale="5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D21"/>
  <sheetViews>
    <sheetView workbookViewId="0">
      <selection activeCell="D12" sqref="D12"/>
    </sheetView>
  </sheetViews>
  <sheetFormatPr defaultColWidth="8.75" defaultRowHeight="14.25" x14ac:dyDescent="0.2"/>
  <cols>
    <col min="1" max="1" width="3" style="5" customWidth="1"/>
    <col min="2" max="2" width="80.75" style="5" customWidth="1"/>
    <col min="3" max="3" width="18.25" style="5" bestFit="1" customWidth="1"/>
    <col min="4" max="4" width="86.125" style="5" customWidth="1"/>
    <col min="5" max="16384" width="8.75" style="5"/>
  </cols>
  <sheetData>
    <row r="1" spans="2:4" ht="40.9" customHeight="1" x14ac:dyDescent="0.2">
      <c r="B1" s="6"/>
    </row>
    <row r="2" spans="2:4" ht="40.9" customHeight="1" x14ac:dyDescent="0.2">
      <c r="B2" s="32" t="s">
        <v>75</v>
      </c>
      <c r="C2" s="41" t="s">
        <v>168</v>
      </c>
    </row>
    <row r="3" spans="2:4" ht="15" x14ac:dyDescent="0.2">
      <c r="B3" s="40" t="str">
        <f>IF(C2="Yes","",IF(C2="No","Please answer questions below",IF(C2="Don't Know","Please consider the questions below","")))</f>
        <v/>
      </c>
    </row>
    <row r="4" spans="2:4" x14ac:dyDescent="0.2">
      <c r="B4" s="6"/>
    </row>
    <row r="5" spans="2:4" ht="24" customHeight="1" x14ac:dyDescent="0.2">
      <c r="B5" s="33" t="s">
        <v>77</v>
      </c>
    </row>
    <row r="6" spans="2:4" ht="15" x14ac:dyDescent="0.25">
      <c r="B6" s="34" t="s">
        <v>7</v>
      </c>
      <c r="C6" s="26" t="s">
        <v>76</v>
      </c>
      <c r="D6" s="26" t="s">
        <v>34</v>
      </c>
    </row>
    <row r="7" spans="2:4" ht="40.9" customHeight="1" x14ac:dyDescent="0.2">
      <c r="B7" s="31" t="s">
        <v>8</v>
      </c>
      <c r="C7" s="23">
        <v>6</v>
      </c>
      <c r="D7" s="23" t="s">
        <v>169</v>
      </c>
    </row>
    <row r="8" spans="2:4" ht="40.9" customHeight="1" x14ac:dyDescent="0.2">
      <c r="B8" s="31" t="s">
        <v>9</v>
      </c>
      <c r="C8" s="23">
        <v>6</v>
      </c>
      <c r="D8" s="23" t="s">
        <v>169</v>
      </c>
    </row>
    <row r="9" spans="2:4" ht="40.9" customHeight="1" x14ac:dyDescent="0.2">
      <c r="B9" s="31" t="s">
        <v>10</v>
      </c>
      <c r="C9" s="23">
        <v>2</v>
      </c>
      <c r="D9" s="23" t="s">
        <v>170</v>
      </c>
    </row>
    <row r="10" spans="2:4" ht="40.9" customHeight="1" x14ac:dyDescent="0.2">
      <c r="B10" s="31" t="s">
        <v>25</v>
      </c>
      <c r="C10" s="23">
        <v>4</v>
      </c>
      <c r="D10" s="23" t="s">
        <v>171</v>
      </c>
    </row>
    <row r="11" spans="2:4" ht="40.5" customHeight="1" x14ac:dyDescent="0.2">
      <c r="B11" s="31" t="s">
        <v>26</v>
      </c>
      <c r="C11" s="23">
        <v>6</v>
      </c>
      <c r="D11" s="23" t="s">
        <v>169</v>
      </c>
    </row>
    <row r="12" spans="2:4" ht="40.9" customHeight="1" x14ac:dyDescent="0.2">
      <c r="B12" s="31" t="s">
        <v>49</v>
      </c>
      <c r="C12" s="23">
        <v>4</v>
      </c>
      <c r="D12" s="23" t="s">
        <v>169</v>
      </c>
    </row>
    <row r="13" spans="2:4" ht="40.9" customHeight="1" x14ac:dyDescent="0.2">
      <c r="B13" s="31" t="s">
        <v>47</v>
      </c>
      <c r="C13" s="23"/>
      <c r="D13" s="23"/>
    </row>
    <row r="16" spans="2:4" ht="40.5" customHeight="1" x14ac:dyDescent="0.2">
      <c r="B16" s="32" t="s">
        <v>81</v>
      </c>
      <c r="C16" s="41" t="s">
        <v>168</v>
      </c>
    </row>
    <row r="18" spans="2:3" ht="40.5" customHeight="1" x14ac:dyDescent="0.2">
      <c r="B18" s="31" t="s">
        <v>85</v>
      </c>
      <c r="C18" s="41"/>
    </row>
    <row r="21" spans="2:3" x14ac:dyDescent="0.2">
      <c r="B21" s="89" t="s">
        <v>109</v>
      </c>
    </row>
  </sheetData>
  <conditionalFormatting sqref="C7:D12">
    <cfRule type="expression" dxfId="2" priority="4">
      <formula>$C$2="Yes"</formula>
    </cfRule>
  </conditionalFormatting>
  <conditionalFormatting sqref="C13:D13">
    <cfRule type="expression" dxfId="1" priority="3">
      <formula>$C$2="Yes"</formula>
    </cfRule>
  </conditionalFormatting>
  <conditionalFormatting sqref="B18:C18">
    <cfRule type="expression" dxfId="0" priority="1">
      <formula>$C$16="Yes"</formula>
    </cfRule>
  </conditionalFormatting>
  <dataValidations count="1">
    <dataValidation type="list" allowBlank="1" showInputMessage="1" showErrorMessage="1" sqref="C2 C16 C18" xr:uid="{00000000-0002-0000-0700-000000000000}">
      <formula1>"Yes, No, Don't know"</formula1>
    </dataValidation>
  </dataValidations>
  <hyperlinks>
    <hyperlink ref="B21" r:id="rId1" xr:uid="{00000000-0004-0000-0700-000000000000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7:J29"/>
  <sheetViews>
    <sheetView showGridLines="0" topLeftCell="A5" zoomScaleNormal="100" workbookViewId="0">
      <selection activeCell="A12" sqref="A12"/>
    </sheetView>
  </sheetViews>
  <sheetFormatPr defaultRowHeight="14.25" x14ac:dyDescent="0.2"/>
  <cols>
    <col min="1" max="1" width="39.5" style="78" customWidth="1"/>
    <col min="2" max="2" width="15.875" customWidth="1"/>
    <col min="3" max="3" width="13.75" customWidth="1"/>
    <col min="4" max="4" width="15.125" customWidth="1"/>
    <col min="5" max="5" width="20.25" customWidth="1"/>
    <col min="6" max="6" width="8.375" customWidth="1"/>
    <col min="7" max="7" width="45.25" customWidth="1"/>
    <col min="8" max="8" width="15.25" customWidth="1"/>
    <col min="9" max="9" width="10.25" customWidth="1"/>
    <col min="10" max="10" width="27.75" customWidth="1"/>
  </cols>
  <sheetData>
    <row r="7" spans="1:10" ht="24" customHeight="1" x14ac:dyDescent="0.25">
      <c r="A7" s="134" t="s">
        <v>94</v>
      </c>
      <c r="B7" s="135"/>
      <c r="C7" s="135"/>
      <c r="D7" s="135"/>
      <c r="E7" s="135"/>
      <c r="F7" s="135"/>
      <c r="G7" s="135"/>
      <c r="H7" s="135"/>
      <c r="I7" s="135"/>
      <c r="J7" s="136"/>
    </row>
    <row r="8" spans="1:10" ht="75" x14ac:dyDescent="0.25">
      <c r="A8" s="82" t="s">
        <v>107</v>
      </c>
      <c r="B8" s="84" t="s">
        <v>102</v>
      </c>
      <c r="C8" s="82" t="s">
        <v>103</v>
      </c>
      <c r="D8" s="83" t="s">
        <v>104</v>
      </c>
      <c r="E8" s="82" t="s">
        <v>105</v>
      </c>
      <c r="F8" s="82" t="s">
        <v>95</v>
      </c>
      <c r="G8" s="79" t="s">
        <v>96</v>
      </c>
      <c r="H8" s="79" t="s">
        <v>97</v>
      </c>
      <c r="I8" s="79" t="s">
        <v>98</v>
      </c>
      <c r="J8" s="79" t="s">
        <v>99</v>
      </c>
    </row>
    <row r="9" spans="1:10" x14ac:dyDescent="0.2">
      <c r="A9" s="77" t="s">
        <v>172</v>
      </c>
      <c r="B9" s="85" t="s">
        <v>173</v>
      </c>
      <c r="C9" s="65" t="s">
        <v>14</v>
      </c>
      <c r="D9" s="39" t="s">
        <v>175</v>
      </c>
      <c r="E9" s="88" t="s">
        <v>176</v>
      </c>
      <c r="F9" s="39">
        <v>2</v>
      </c>
      <c r="G9" s="39" t="s">
        <v>177</v>
      </c>
      <c r="H9" s="39" t="s">
        <v>178</v>
      </c>
      <c r="I9" s="91">
        <v>43922</v>
      </c>
      <c r="J9" s="91">
        <v>43800</v>
      </c>
    </row>
    <row r="10" spans="1:10" x14ac:dyDescent="0.2">
      <c r="A10" s="77" t="s">
        <v>172</v>
      </c>
      <c r="B10" s="85" t="s">
        <v>174</v>
      </c>
      <c r="C10" s="65" t="s">
        <v>14</v>
      </c>
      <c r="D10" s="39" t="s">
        <v>175</v>
      </c>
      <c r="E10" s="88" t="s">
        <v>176</v>
      </c>
      <c r="F10" s="39">
        <v>2</v>
      </c>
      <c r="G10" s="39" t="s">
        <v>177</v>
      </c>
      <c r="H10" s="39" t="s">
        <v>179</v>
      </c>
      <c r="I10" s="91">
        <v>43922</v>
      </c>
      <c r="J10" s="91">
        <v>43800</v>
      </c>
    </row>
    <row r="11" spans="1:10" x14ac:dyDescent="0.2">
      <c r="A11" s="77" t="s">
        <v>172</v>
      </c>
      <c r="B11" s="85" t="s">
        <v>3</v>
      </c>
      <c r="C11" s="65" t="s">
        <v>14</v>
      </c>
      <c r="D11" s="39" t="s">
        <v>175</v>
      </c>
      <c r="E11" s="88" t="s">
        <v>176</v>
      </c>
      <c r="F11" s="39">
        <v>1</v>
      </c>
      <c r="G11" s="39" t="s">
        <v>177</v>
      </c>
      <c r="H11" s="39" t="s">
        <v>178</v>
      </c>
      <c r="I11" s="91">
        <v>43922</v>
      </c>
      <c r="J11" s="91">
        <v>43800</v>
      </c>
    </row>
    <row r="12" spans="1:10" x14ac:dyDescent="0.2">
      <c r="A12" s="77"/>
      <c r="B12" s="85"/>
      <c r="C12" s="65"/>
      <c r="D12" s="39"/>
      <c r="E12" s="88"/>
      <c r="F12" s="39"/>
      <c r="G12" s="39"/>
      <c r="H12" s="39"/>
      <c r="I12" s="39"/>
      <c r="J12" s="39"/>
    </row>
    <row r="15" spans="1:10" ht="24" customHeight="1" x14ac:dyDescent="0.25">
      <c r="A15" s="139" t="s">
        <v>100</v>
      </c>
      <c r="B15" s="139"/>
      <c r="C15" s="139"/>
      <c r="D15" s="139"/>
      <c r="E15" s="139"/>
      <c r="F15" s="139"/>
      <c r="G15" s="139"/>
      <c r="H15" s="139"/>
      <c r="I15" s="139"/>
      <c r="J15" s="139"/>
    </row>
    <row r="16" spans="1:10" ht="15" x14ac:dyDescent="0.25">
      <c r="A16" s="140" t="s">
        <v>107</v>
      </c>
      <c r="B16" s="140"/>
      <c r="C16" s="140"/>
      <c r="D16" s="141" t="s">
        <v>96</v>
      </c>
      <c r="E16" s="141"/>
      <c r="F16" s="141"/>
      <c r="G16" s="141"/>
      <c r="H16" s="80" t="s">
        <v>97</v>
      </c>
      <c r="I16" s="80" t="s">
        <v>98</v>
      </c>
      <c r="J16" s="80" t="s">
        <v>99</v>
      </c>
    </row>
    <row r="17" spans="1:10" x14ac:dyDescent="0.2">
      <c r="A17" s="125" t="s">
        <v>180</v>
      </c>
      <c r="B17" s="125"/>
      <c r="C17" s="125"/>
      <c r="D17" s="126" t="s">
        <v>181</v>
      </c>
      <c r="E17" s="126"/>
      <c r="F17" s="126"/>
      <c r="G17" s="126"/>
      <c r="H17" s="39" t="s">
        <v>185</v>
      </c>
      <c r="I17" s="91">
        <v>43922</v>
      </c>
      <c r="J17" s="91">
        <v>43800</v>
      </c>
    </row>
    <row r="18" spans="1:10" x14ac:dyDescent="0.2">
      <c r="A18" s="125"/>
      <c r="B18" s="125"/>
      <c r="C18" s="125"/>
      <c r="D18" s="126" t="s">
        <v>182</v>
      </c>
      <c r="E18" s="126"/>
      <c r="F18" s="126"/>
      <c r="G18" s="126"/>
      <c r="H18" s="39" t="s">
        <v>185</v>
      </c>
      <c r="I18" s="91">
        <v>43922</v>
      </c>
      <c r="J18" s="91">
        <v>43800</v>
      </c>
    </row>
    <row r="19" spans="1:10" x14ac:dyDescent="0.2">
      <c r="A19" s="125"/>
      <c r="B19" s="125"/>
      <c r="C19" s="125"/>
      <c r="D19" s="126" t="s">
        <v>192</v>
      </c>
      <c r="E19" s="126"/>
      <c r="F19" s="126"/>
      <c r="G19" s="126"/>
      <c r="H19" s="39" t="s">
        <v>178</v>
      </c>
      <c r="I19" s="91">
        <v>43556</v>
      </c>
      <c r="J19" s="39" t="s">
        <v>194</v>
      </c>
    </row>
    <row r="20" spans="1:10" x14ac:dyDescent="0.2">
      <c r="A20" s="125"/>
      <c r="B20" s="125"/>
      <c r="C20" s="125"/>
      <c r="D20" s="126" t="s">
        <v>193</v>
      </c>
      <c r="E20" s="126"/>
      <c r="F20" s="126"/>
      <c r="G20" s="126"/>
      <c r="H20" s="39"/>
      <c r="I20" s="39"/>
      <c r="J20" s="39"/>
    </row>
    <row r="21" spans="1:10" x14ac:dyDescent="0.2">
      <c r="A21" s="137"/>
      <c r="B21" s="137"/>
      <c r="C21" s="137"/>
      <c r="D21" s="138"/>
      <c r="E21" s="138"/>
      <c r="F21" s="138"/>
      <c r="G21" s="138"/>
    </row>
    <row r="22" spans="1:10" x14ac:dyDescent="0.2">
      <c r="A22" s="86"/>
      <c r="B22" s="86"/>
      <c r="C22" s="86"/>
      <c r="D22" s="87"/>
      <c r="E22" s="87"/>
      <c r="F22" s="87"/>
      <c r="G22" s="87"/>
    </row>
    <row r="23" spans="1:10" ht="24" customHeight="1" x14ac:dyDescent="0.25">
      <c r="A23" s="127" t="s">
        <v>101</v>
      </c>
      <c r="B23" s="127"/>
      <c r="C23" s="127"/>
      <c r="D23" s="127"/>
      <c r="E23" s="127"/>
      <c r="F23" s="127"/>
      <c r="G23" s="127"/>
      <c r="H23" s="127"/>
      <c r="I23" s="127"/>
      <c r="J23" s="127"/>
    </row>
    <row r="24" spans="1:10" ht="15" x14ac:dyDescent="0.25">
      <c r="A24" s="128" t="s">
        <v>107</v>
      </c>
      <c r="B24" s="128"/>
      <c r="C24" s="128"/>
      <c r="D24" s="129" t="s">
        <v>96</v>
      </c>
      <c r="E24" s="129"/>
      <c r="F24" s="129"/>
      <c r="G24" s="129"/>
      <c r="H24" s="81" t="s">
        <v>97</v>
      </c>
      <c r="I24" s="81" t="s">
        <v>98</v>
      </c>
      <c r="J24" s="81" t="s">
        <v>99</v>
      </c>
    </row>
    <row r="25" spans="1:10" x14ac:dyDescent="0.2">
      <c r="A25" s="121" t="s">
        <v>183</v>
      </c>
      <c r="B25" s="130"/>
      <c r="C25" s="122"/>
      <c r="D25" s="126" t="s">
        <v>184</v>
      </c>
      <c r="E25" s="126"/>
      <c r="F25" s="126"/>
      <c r="G25" s="126"/>
      <c r="H25" s="39" t="s">
        <v>185</v>
      </c>
      <c r="I25" s="91">
        <v>43922</v>
      </c>
      <c r="J25" s="91">
        <v>43800</v>
      </c>
    </row>
    <row r="26" spans="1:10" x14ac:dyDescent="0.2">
      <c r="A26" s="131" t="s">
        <v>186</v>
      </c>
      <c r="B26" s="132"/>
      <c r="C26" s="133"/>
      <c r="D26" s="126" t="s">
        <v>187</v>
      </c>
      <c r="E26" s="126"/>
      <c r="F26" s="126"/>
      <c r="G26" s="126"/>
      <c r="H26" s="39" t="s">
        <v>188</v>
      </c>
      <c r="I26" s="91">
        <v>43709</v>
      </c>
      <c r="J26" s="91">
        <v>43800</v>
      </c>
    </row>
    <row r="27" spans="1:10" x14ac:dyDescent="0.2">
      <c r="A27" s="125"/>
      <c r="B27" s="125"/>
      <c r="C27" s="125"/>
      <c r="D27" s="126"/>
      <c r="E27" s="126"/>
      <c r="F27" s="126"/>
      <c r="G27" s="126"/>
      <c r="H27" s="39"/>
      <c r="I27" s="39"/>
      <c r="J27" s="39"/>
    </row>
    <row r="28" spans="1:10" x14ac:dyDescent="0.2">
      <c r="A28" s="131"/>
      <c r="B28" s="132"/>
      <c r="C28" s="133"/>
      <c r="D28" s="126"/>
      <c r="E28" s="126"/>
      <c r="F28" s="126"/>
      <c r="G28" s="126"/>
      <c r="H28" s="39"/>
      <c r="I28" s="39"/>
      <c r="J28" s="39"/>
    </row>
    <row r="29" spans="1:10" x14ac:dyDescent="0.2">
      <c r="A29" s="125"/>
      <c r="B29" s="125"/>
      <c r="C29" s="125"/>
      <c r="D29" s="126"/>
      <c r="E29" s="126"/>
      <c r="F29" s="126"/>
      <c r="G29" s="126"/>
      <c r="H29" s="39"/>
      <c r="I29" s="39"/>
      <c r="J29" s="39"/>
    </row>
  </sheetData>
  <mergeCells count="27">
    <mergeCell ref="A7:J7"/>
    <mergeCell ref="A27:C27"/>
    <mergeCell ref="D27:G27"/>
    <mergeCell ref="A28:C28"/>
    <mergeCell ref="D28:G28"/>
    <mergeCell ref="A19:C19"/>
    <mergeCell ref="D19:G19"/>
    <mergeCell ref="A20:C20"/>
    <mergeCell ref="D20:G20"/>
    <mergeCell ref="A21:C21"/>
    <mergeCell ref="D21:G21"/>
    <mergeCell ref="A15:J15"/>
    <mergeCell ref="A16:C16"/>
    <mergeCell ref="D16:G16"/>
    <mergeCell ref="A17:C17"/>
    <mergeCell ref="D17:G17"/>
    <mergeCell ref="A18:C18"/>
    <mergeCell ref="D18:G18"/>
    <mergeCell ref="A29:C29"/>
    <mergeCell ref="D29:G29"/>
    <mergeCell ref="A23:J23"/>
    <mergeCell ref="A24:C24"/>
    <mergeCell ref="D24:G24"/>
    <mergeCell ref="A25:C25"/>
    <mergeCell ref="D25:G25"/>
    <mergeCell ref="A26:C26"/>
    <mergeCell ref="D26:G26"/>
  </mergeCells>
  <dataValidations count="2">
    <dataValidation type="list" allowBlank="1" showInputMessage="1" showErrorMessage="1" sqref="C9:C12" xr:uid="{00000000-0002-0000-0800-000000000000}">
      <formula1>"Head Coach, Coach, Assistant, Helper"</formula1>
    </dataValidation>
    <dataValidation type="list" allowBlank="1" showInputMessage="1" showErrorMessage="1" sqref="B9:B12" xr:uid="{00000000-0002-0000-0800-000001000000}">
      <formula1>"5 to 10, 11 to 16, Adult, Social, Flyerz, Primary School, Secondary School"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Instructions</vt:lpstr>
      <vt:lpstr>Current Coaches</vt:lpstr>
      <vt:lpstr>Current Sessions</vt:lpstr>
      <vt:lpstr>Calc Sheet</vt:lpstr>
      <vt:lpstr>Players Table</vt:lpstr>
      <vt:lpstr>Coach Data Calcs</vt:lpstr>
      <vt:lpstr>Summary Sheet</vt:lpstr>
      <vt:lpstr>Development Needs</vt:lpstr>
      <vt:lpstr>Action Plan</vt:lpstr>
      <vt:lpstr>Safeguarding</vt:lpstr>
      <vt:lpstr>Safeguarding Calc</vt:lpstr>
      <vt:lpstr>'Summary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</dc:creator>
  <cp:lastModifiedBy>Admin</cp:lastModifiedBy>
  <cp:lastPrinted>2016-02-27T16:05:07Z</cp:lastPrinted>
  <dcterms:created xsi:type="dcterms:W3CDTF">2015-09-30T09:22:04Z</dcterms:created>
  <dcterms:modified xsi:type="dcterms:W3CDTF">2019-05-20T23:07:20Z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3</vt:i4>
  </property>
</Properties>
</file>